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45" windowWidth="12300" windowHeight="7305"/>
  </bookViews>
  <sheets>
    <sheet name="Schedule" sheetId="1" r:id="rId1"/>
    <sheet name="Photos" sheetId="3" r:id="rId2"/>
    <sheet name="Max Ramp" sheetId="2" r:id="rId3"/>
  </sheets>
  <definedNames>
    <definedName name="_xlnm.Print_Area" localSheetId="0">Schedule!$A$1:$K$44</definedName>
  </definedNames>
  <calcPr calcId="125725"/>
</workbook>
</file>

<file path=xl/calcChain.xml><?xml version="1.0" encoding="utf-8"?>
<calcChain xmlns="http://schemas.openxmlformats.org/spreadsheetml/2006/main">
  <c r="Z17" i="1"/>
  <c r="Z16"/>
  <c r="Z15"/>
  <c r="Z14"/>
  <c r="Z13"/>
  <c r="P17"/>
  <c r="R17" s="1"/>
  <c r="U17" s="1"/>
  <c r="V17" s="1"/>
  <c r="S17"/>
  <c r="O17"/>
  <c r="Q17"/>
  <c r="T17" s="1"/>
  <c r="P16"/>
  <c r="R16"/>
  <c r="S16"/>
  <c r="O16"/>
  <c r="U16" s="1"/>
  <c r="Q16"/>
  <c r="P15"/>
  <c r="R15" s="1"/>
  <c r="U15" s="1"/>
  <c r="S15"/>
  <c r="O15"/>
  <c r="P14"/>
  <c r="R14"/>
  <c r="S14"/>
  <c r="O14"/>
  <c r="U14" s="1"/>
  <c r="Q14"/>
  <c r="P13"/>
  <c r="R13" s="1"/>
  <c r="U13" s="1"/>
  <c r="S13"/>
  <c r="O13"/>
  <c r="P12"/>
  <c r="R12"/>
  <c r="S12"/>
  <c r="O12"/>
  <c r="U12" s="1"/>
  <c r="Q12"/>
  <c r="P11"/>
  <c r="R11" s="1"/>
  <c r="U11" s="1"/>
  <c r="S11"/>
  <c r="O11"/>
  <c r="P10"/>
  <c r="R10"/>
  <c r="S10"/>
  <c r="O10"/>
  <c r="U10" s="1"/>
  <c r="Q10"/>
  <c r="Z12"/>
  <c r="Z11"/>
  <c r="Z10"/>
  <c r="F15"/>
  <c r="F16"/>
  <c r="F17"/>
  <c r="Z18" l="1"/>
  <c r="W17"/>
  <c r="X17"/>
  <c r="Y17" s="1"/>
  <c r="AA17" s="1"/>
  <c r="AB17" s="1"/>
  <c r="T10"/>
  <c r="V10" s="1"/>
  <c r="Q11"/>
  <c r="T11" s="1"/>
  <c r="V11" s="1"/>
  <c r="T12"/>
  <c r="V12" s="1"/>
  <c r="Q13"/>
  <c r="T13" s="1"/>
  <c r="V13" s="1"/>
  <c r="T14"/>
  <c r="V14" s="1"/>
  <c r="Q15"/>
  <c r="T15" s="1"/>
  <c r="V15" s="1"/>
  <c r="T16"/>
  <c r="V16" s="1"/>
  <c r="X14" l="1"/>
  <c r="Y14" s="1"/>
  <c r="W14"/>
  <c r="X12"/>
  <c r="Y12" s="1"/>
  <c r="W12"/>
  <c r="W15"/>
  <c r="X15"/>
  <c r="Y15" s="1"/>
  <c r="AA15" s="1"/>
  <c r="AB15" s="1"/>
  <c r="W13"/>
  <c r="X13"/>
  <c r="Y13" s="1"/>
  <c r="W11"/>
  <c r="X11"/>
  <c r="Y11" s="1"/>
  <c r="X16"/>
  <c r="Y16" s="1"/>
  <c r="AA16" s="1"/>
  <c r="AB16" s="1"/>
  <c r="W16"/>
  <c r="X10"/>
  <c r="Y10" s="1"/>
  <c r="W10"/>
  <c r="F10" l="1"/>
  <c r="G10"/>
  <c r="H10" s="1"/>
  <c r="G11" s="1"/>
  <c r="H11" s="1"/>
  <c r="G12" s="1"/>
  <c r="H12" s="1"/>
  <c r="G13" s="1"/>
  <c r="H13" s="1"/>
  <c r="G14" s="1"/>
  <c r="H14" s="1"/>
  <c r="G15" s="1"/>
  <c r="H15" s="1"/>
  <c r="G16" s="1"/>
  <c r="H16" s="1"/>
  <c r="G17" s="1"/>
  <c r="H17" s="1"/>
  <c r="AA10"/>
  <c r="AB10" s="1"/>
  <c r="F12"/>
  <c r="AA12"/>
  <c r="AB12" s="1"/>
  <c r="F14"/>
  <c r="AA14"/>
  <c r="AB14" s="1"/>
  <c r="AA11"/>
  <c r="AB11" s="1"/>
  <c r="F11"/>
  <c r="F13"/>
  <c r="AA13"/>
  <c r="AB13" s="1"/>
  <c r="AB18" l="1"/>
  <c r="Y21" s="1"/>
  <c r="Y23" l="1"/>
  <c r="Z23" s="1"/>
  <c r="Y24" l="1"/>
  <c r="Z24" s="1"/>
  <c r="Y25" s="1"/>
  <c r="H18" l="1"/>
</calcChain>
</file>

<file path=xl/sharedStrings.xml><?xml version="1.0" encoding="utf-8"?>
<sst xmlns="http://schemas.openxmlformats.org/spreadsheetml/2006/main" count="43" uniqueCount="41">
  <si>
    <t>Rate</t>
  </si>
  <si>
    <t>Target</t>
  </si>
  <si>
    <t>Reach Temp</t>
  </si>
  <si>
    <t>Seg</t>
  </si>
  <si>
    <t>START TEMP</t>
  </si>
  <si>
    <t>START TIME:</t>
  </si>
  <si>
    <t>PROJECT TITLE:</t>
  </si>
  <si>
    <t>Est. Seg. Time</t>
  </si>
  <si>
    <t>Soak</t>
  </si>
  <si>
    <t>minutes to reach</t>
  </si>
  <si>
    <t>hours</t>
  </si>
  <si>
    <t>days</t>
  </si>
  <si>
    <t>total mins</t>
  </si>
  <si>
    <t>minutes</t>
  </si>
  <si>
    <t>Total Elapsed</t>
  </si>
  <si>
    <t>Hold</t>
  </si>
  <si>
    <t>UP</t>
  </si>
  <si>
    <t>DOWN</t>
  </si>
  <si>
    <t>Avg Temp</t>
  </si>
  <si>
    <t>Up Max</t>
  </si>
  <si>
    <t>Dn Max</t>
  </si>
  <si>
    <t>Up (0) or Dn (1)</t>
  </si>
  <si>
    <t>Comp. Rate</t>
  </si>
  <si>
    <t>NO. OF SEGMENTS  (3-8):</t>
  </si>
  <si>
    <t xml:space="preserve">Segment Complete </t>
  </si>
  <si>
    <t>*</t>
  </si>
  <si>
    <t>Copyright Paul Tarlow. All rights reserved.</t>
  </si>
  <si>
    <t>Corrected Total</t>
  </si>
  <si>
    <t>Minutes total</t>
  </si>
  <si>
    <t>Sample Fusing Schedule</t>
  </si>
  <si>
    <t>override UP temp?</t>
  </si>
  <si>
    <t>override DOWN temp?</t>
  </si>
  <si>
    <t>use override</t>
  </si>
  <si>
    <t>highlight override</t>
  </si>
  <si>
    <t>Orange background: requested rate exceeds kiln max &amp;</t>
  </si>
  <si>
    <t>max temp will be used. See "Max Ramp" tab for details.</t>
  </si>
  <si>
    <r>
      <t xml:space="preserve">Notes </t>
    </r>
    <r>
      <rPr>
        <sz val="10"/>
        <rFont val="Arial"/>
        <family val="2"/>
      </rPr>
      <t>(Alt-Enter for line return)</t>
    </r>
  </si>
  <si>
    <t>DATE:</t>
  </si>
  <si>
    <t xml:space="preserve">   Add photos to this page by using the "Insert &gt; Picture" menu or simply copy and paste from another application.</t>
  </si>
  <si>
    <t>http://fusedglass.org</t>
  </si>
  <si>
    <t>SPREADSHEET VER. 2.7 (01-SEPT-08)</t>
  </si>
</sst>
</file>

<file path=xl/styles.xml><?xml version="1.0" encoding="utf-8"?>
<styleSheet xmlns="http://schemas.openxmlformats.org/spreadsheetml/2006/main">
  <numFmts count="4">
    <numFmt numFmtId="43" formatCode="_(* #,##0.00_);_(* \(#,##0.00\);_(* &quot;-&quot;??_);_(@_)"/>
    <numFmt numFmtId="165" formatCode="00"/>
    <numFmt numFmtId="168" formatCode="_(* #,##0_);_(* \(#,##0\);_(* &quot;-&quot;??_);_(@_)"/>
    <numFmt numFmtId="170" formatCode="[$-409]d\-mmm\-yy;@"/>
  </numFmts>
  <fonts count="16">
    <font>
      <sz val="10"/>
      <name val="Arial"/>
    </font>
    <font>
      <sz val="10"/>
      <name val="Arial"/>
    </font>
    <font>
      <b/>
      <sz val="10"/>
      <name val="Arial"/>
      <family val="2"/>
    </font>
    <font>
      <b/>
      <sz val="8"/>
      <name val="Arial"/>
      <family val="2"/>
    </font>
    <font>
      <sz val="10"/>
      <name val="Arial"/>
      <family val="2"/>
    </font>
    <font>
      <u/>
      <sz val="10"/>
      <color indexed="12"/>
      <name val="Arial"/>
    </font>
    <font>
      <sz val="10"/>
      <color indexed="22"/>
      <name val="Arial"/>
      <family val="2"/>
    </font>
    <font>
      <sz val="10"/>
      <color indexed="10"/>
      <name val="Arial"/>
      <family val="2"/>
    </font>
    <font>
      <sz val="8"/>
      <color indexed="55"/>
      <name val="Arial"/>
      <family val="2"/>
    </font>
    <font>
      <sz val="10"/>
      <color indexed="12"/>
      <name val="Arial"/>
      <family val="2"/>
    </font>
    <font>
      <sz val="20"/>
      <color indexed="10"/>
      <name val="Arial"/>
    </font>
    <font>
      <b/>
      <sz val="12"/>
      <color indexed="12"/>
      <name val="Arial"/>
      <family val="2"/>
    </font>
    <font>
      <b/>
      <sz val="8"/>
      <name val="Arial"/>
    </font>
    <font>
      <b/>
      <sz val="10"/>
      <color indexed="9"/>
      <name val="Arial"/>
      <family val="2"/>
    </font>
    <font>
      <sz val="8"/>
      <name val="Arial"/>
    </font>
    <font>
      <u/>
      <sz val="10"/>
      <color indexed="12"/>
      <name val="Arial"/>
      <family val="2"/>
    </font>
  </fonts>
  <fills count="10">
    <fill>
      <patternFill patternType="none"/>
    </fill>
    <fill>
      <patternFill patternType="gray125"/>
    </fill>
    <fill>
      <patternFill patternType="solid">
        <fgColor indexed="26"/>
        <bgColor indexed="26"/>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95">
    <xf numFmtId="0" fontId="0" fillId="0" borderId="0" xfId="0"/>
    <xf numFmtId="20" fontId="0" fillId="2" borderId="1" xfId="0" applyNumberFormat="1" applyFill="1" applyBorder="1" applyAlignment="1">
      <alignment horizontal="right" vertical="center"/>
    </xf>
    <xf numFmtId="18" fontId="0" fillId="2" borderId="1" xfId="0" applyNumberFormat="1" applyFill="1" applyBorder="1" applyAlignment="1">
      <alignment horizontal="right" vertical="center"/>
    </xf>
    <xf numFmtId="0" fontId="0" fillId="3" borderId="0" xfId="0" applyFill="1"/>
    <xf numFmtId="18" fontId="2" fillId="4" borderId="2" xfId="0" applyNumberFormat="1" applyFont="1" applyFill="1" applyBorder="1" applyAlignment="1" applyProtection="1">
      <alignment horizontal="right" vertical="center"/>
      <protection locked="0"/>
    </xf>
    <xf numFmtId="0" fontId="4" fillId="4" borderId="1" xfId="0" applyFont="1" applyFill="1" applyBorder="1" applyAlignment="1" applyProtection="1">
      <alignment vertical="center"/>
      <protection locked="0"/>
    </xf>
    <xf numFmtId="165" fontId="4" fillId="4" borderId="1" xfId="0" applyNumberFormat="1" applyFont="1" applyFill="1" applyBorder="1" applyAlignment="1" applyProtection="1">
      <alignment vertical="center"/>
      <protection locked="0"/>
    </xf>
    <xf numFmtId="0" fontId="4" fillId="4" borderId="1" xfId="0" applyFont="1" applyFill="1" applyBorder="1" applyAlignment="1" applyProtection="1">
      <alignment horizontal="right" vertical="center"/>
      <protection locked="0"/>
    </xf>
    <xf numFmtId="0" fontId="2" fillId="4" borderId="2" xfId="0" applyFont="1" applyFill="1" applyBorder="1" applyAlignment="1" applyProtection="1">
      <alignment vertical="center"/>
      <protection locked="0"/>
    </xf>
    <xf numFmtId="0" fontId="0" fillId="2" borderId="3" xfId="0" applyFill="1" applyBorder="1" applyAlignment="1">
      <alignment vertical="center"/>
    </xf>
    <xf numFmtId="0" fontId="4" fillId="4" borderId="4" xfId="0" applyFont="1" applyFill="1" applyBorder="1" applyAlignment="1" applyProtection="1">
      <alignment horizontal="right" vertical="center"/>
      <protection locked="0"/>
    </xf>
    <xf numFmtId="0" fontId="4" fillId="4" borderId="4" xfId="0" applyFont="1" applyFill="1" applyBorder="1" applyAlignment="1" applyProtection="1">
      <alignment vertical="center"/>
      <protection locked="0"/>
    </xf>
    <xf numFmtId="165" fontId="4" fillId="4" borderId="4" xfId="0" applyNumberFormat="1" applyFont="1" applyFill="1" applyBorder="1" applyAlignment="1" applyProtection="1">
      <alignment vertical="center"/>
      <protection locked="0"/>
    </xf>
    <xf numFmtId="20" fontId="0" fillId="2" borderId="4" xfId="0" applyNumberFormat="1" applyFill="1" applyBorder="1" applyAlignment="1">
      <alignment horizontal="right" vertical="center"/>
    </xf>
    <xf numFmtId="18" fontId="0" fillId="2" borderId="4" xfId="0" applyNumberFormat="1" applyFill="1" applyBorder="1" applyAlignment="1">
      <alignment horizontal="right" vertical="center"/>
    </xf>
    <xf numFmtId="18" fontId="0" fillId="2" borderId="5" xfId="0" applyNumberFormat="1" applyFill="1" applyBorder="1" applyAlignment="1">
      <alignment horizontal="right" vertical="center"/>
    </xf>
    <xf numFmtId="0" fontId="0" fillId="2" borderId="6" xfId="0" applyFill="1" applyBorder="1" applyAlignment="1">
      <alignment vertical="center"/>
    </xf>
    <xf numFmtId="18" fontId="0" fillId="2" borderId="7" xfId="0" applyNumberFormat="1" applyFill="1" applyBorder="1" applyAlignment="1">
      <alignment horizontal="right" vertical="center"/>
    </xf>
    <xf numFmtId="0" fontId="0" fillId="2" borderId="8" xfId="0" applyFill="1" applyBorder="1" applyAlignment="1">
      <alignment vertical="center"/>
    </xf>
    <xf numFmtId="20" fontId="0" fillId="2" borderId="9" xfId="0" applyNumberFormat="1" applyFill="1" applyBorder="1" applyAlignment="1">
      <alignment horizontal="right" vertical="center"/>
    </xf>
    <xf numFmtId="18" fontId="0" fillId="2" borderId="9" xfId="0" applyNumberFormat="1" applyFill="1" applyBorder="1" applyAlignment="1">
      <alignment horizontal="right" vertical="center"/>
    </xf>
    <xf numFmtId="18" fontId="0" fillId="2" borderId="10" xfId="0" applyNumberFormat="1" applyFill="1" applyBorder="1" applyAlignment="1">
      <alignment horizontal="right" vertical="center"/>
    </xf>
    <xf numFmtId="0" fontId="4" fillId="4" borderId="9" xfId="0" applyFont="1" applyFill="1" applyBorder="1" applyAlignment="1" applyProtection="1">
      <alignment horizontal="right" vertical="center"/>
      <protection locked="0"/>
    </xf>
    <xf numFmtId="0" fontId="4" fillId="4" borderId="9" xfId="0" applyFont="1" applyFill="1" applyBorder="1" applyAlignment="1" applyProtection="1">
      <alignment vertical="center"/>
      <protection locked="0"/>
    </xf>
    <xf numFmtId="165" fontId="4" fillId="4" borderId="9" xfId="0" applyNumberFormat="1" applyFont="1" applyFill="1" applyBorder="1" applyAlignment="1" applyProtection="1">
      <alignment vertical="center"/>
      <protection locked="0"/>
    </xf>
    <xf numFmtId="0" fontId="12" fillId="5" borderId="12" xfId="0" applyFont="1" applyFill="1" applyBorder="1" applyAlignment="1">
      <alignment horizontal="right" vertical="center"/>
    </xf>
    <xf numFmtId="170" fontId="2" fillId="4" borderId="2" xfId="0" applyNumberFormat="1" applyFont="1" applyFill="1" applyBorder="1" applyAlignment="1" applyProtection="1">
      <alignment horizontal="right" vertical="center"/>
      <protection locked="0"/>
    </xf>
    <xf numFmtId="0" fontId="7" fillId="0" borderId="1" xfId="0" applyFont="1" applyBorder="1" applyProtection="1">
      <protection locked="0"/>
    </xf>
    <xf numFmtId="0" fontId="9" fillId="0" borderId="7" xfId="0" applyFont="1" applyBorder="1" applyProtection="1">
      <protection locked="0"/>
    </xf>
    <xf numFmtId="0" fontId="7" fillId="0" borderId="9" xfId="0" applyFont="1" applyBorder="1" applyProtection="1">
      <protection locked="0"/>
    </xf>
    <xf numFmtId="0" fontId="9" fillId="0" borderId="10" xfId="0" applyFont="1" applyBorder="1" applyProtection="1">
      <protection locked="0"/>
    </xf>
    <xf numFmtId="0" fontId="0" fillId="0" borderId="0" xfId="0" applyProtection="1">
      <protection locked="0"/>
    </xf>
    <xf numFmtId="0" fontId="13" fillId="6" borderId="0" xfId="0" applyFont="1" applyFill="1" applyProtection="1"/>
    <xf numFmtId="0" fontId="0" fillId="7" borderId="13" xfId="0" applyFill="1" applyBorder="1"/>
    <xf numFmtId="0" fontId="2" fillId="7" borderId="11" xfId="0" applyFont="1" applyFill="1" applyBorder="1" applyAlignment="1">
      <alignment horizontal="center"/>
    </xf>
    <xf numFmtId="0" fontId="2" fillId="7" borderId="14" xfId="0" applyFont="1" applyFill="1" applyBorder="1" applyAlignment="1">
      <alignment horizontal="center"/>
    </xf>
    <xf numFmtId="0" fontId="4" fillId="8" borderId="6" xfId="0" applyFont="1" applyFill="1" applyBorder="1"/>
    <xf numFmtId="0" fontId="4" fillId="8" borderId="8" xfId="0" applyFont="1" applyFill="1" applyBorder="1"/>
    <xf numFmtId="0" fontId="3" fillId="2" borderId="15" xfId="0" applyFont="1" applyFill="1" applyBorder="1" applyAlignment="1">
      <alignment horizontal="right" vertical="center"/>
    </xf>
    <xf numFmtId="0" fontId="3" fillId="2" borderId="17" xfId="0" applyFont="1" applyFill="1" applyBorder="1" applyAlignment="1">
      <alignment horizontal="right" vertical="center"/>
    </xf>
    <xf numFmtId="0" fontId="3" fillId="5" borderId="15" xfId="0" applyFont="1" applyFill="1" applyBorder="1" applyAlignment="1">
      <alignment horizontal="right" vertical="center"/>
    </xf>
    <xf numFmtId="0" fontId="3" fillId="5" borderId="16" xfId="0" applyFont="1" applyFill="1" applyBorder="1" applyAlignment="1">
      <alignment horizontal="right" vertical="center"/>
    </xf>
    <xf numFmtId="0" fontId="3" fillId="5" borderId="17" xfId="0" applyFont="1" applyFill="1" applyBorder="1" applyAlignment="1">
      <alignment horizontal="right" vertical="center"/>
    </xf>
    <xf numFmtId="0" fontId="4" fillId="4" borderId="16"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4" borderId="19" xfId="0" applyFont="1" applyFill="1" applyBorder="1" applyAlignment="1" applyProtection="1">
      <alignment horizontal="left" vertical="top" wrapText="1"/>
      <protection locked="0"/>
    </xf>
    <xf numFmtId="0" fontId="4" fillId="4" borderId="20" xfId="0" applyFont="1" applyFill="1" applyBorder="1" applyAlignment="1" applyProtection="1">
      <alignment horizontal="left" vertical="top" wrapText="1"/>
      <protection locked="0"/>
    </xf>
    <xf numFmtId="0" fontId="4" fillId="4" borderId="21" xfId="0" applyFont="1" applyFill="1" applyBorder="1" applyAlignment="1" applyProtection="1">
      <alignment horizontal="left" vertical="top" wrapText="1"/>
      <protection locked="0"/>
    </xf>
    <xf numFmtId="0" fontId="0" fillId="9" borderId="0" xfId="0" applyFill="1"/>
    <xf numFmtId="0" fontId="8" fillId="9" borderId="0" xfId="0" applyFont="1" applyFill="1"/>
    <xf numFmtId="1" fontId="0" fillId="9" borderId="0" xfId="0" applyNumberFormat="1" applyFill="1" applyAlignment="1">
      <alignment horizontal="right"/>
    </xf>
    <xf numFmtId="0" fontId="0" fillId="9" borderId="0" xfId="0" applyFill="1" applyAlignment="1">
      <alignment horizontal="right"/>
    </xf>
    <xf numFmtId="0" fontId="4" fillId="9" borderId="0" xfId="0" applyFont="1" applyFill="1"/>
    <xf numFmtId="0" fontId="6" fillId="9" borderId="0" xfId="0" applyFont="1" applyFill="1" applyAlignment="1">
      <alignment horizontal="right"/>
    </xf>
    <xf numFmtId="0" fontId="6" fillId="9" borderId="0" xfId="0" applyFont="1" applyFill="1"/>
    <xf numFmtId="0" fontId="6" fillId="9" borderId="0" xfId="0" applyFont="1" applyFill="1" applyAlignment="1">
      <alignment horizontal="center"/>
    </xf>
    <xf numFmtId="0" fontId="0" fillId="9" borderId="0" xfId="0" applyFill="1" applyAlignment="1">
      <alignment horizontal="center" wrapText="1"/>
    </xf>
    <xf numFmtId="0" fontId="0" fillId="9" borderId="0" xfId="0" applyFill="1" applyAlignment="1">
      <alignment vertical="center"/>
    </xf>
    <xf numFmtId="0" fontId="2" fillId="9" borderId="0" xfId="0" applyFont="1" applyFill="1"/>
    <xf numFmtId="1" fontId="2" fillId="9" borderId="0" xfId="0" applyNumberFormat="1" applyFont="1" applyFill="1" applyAlignment="1">
      <alignment horizontal="right"/>
    </xf>
    <xf numFmtId="1" fontId="2" fillId="9" borderId="0" xfId="0" applyNumberFormat="1" applyFont="1" applyFill="1" applyAlignment="1">
      <alignment horizontal="left"/>
    </xf>
    <xf numFmtId="2" fontId="11" fillId="9" borderId="0" xfId="0" applyNumberFormat="1" applyFont="1" applyFill="1" applyAlignment="1">
      <alignment horizontal="right"/>
    </xf>
    <xf numFmtId="0" fontId="4" fillId="9" borderId="0" xfId="0" applyFont="1" applyFill="1" applyAlignment="1">
      <alignment horizontal="right" vertical="center"/>
    </xf>
    <xf numFmtId="0" fontId="4" fillId="9" borderId="0" xfId="0" applyFont="1" applyFill="1" applyAlignment="1">
      <alignment vertical="center"/>
    </xf>
    <xf numFmtId="0" fontId="4" fillId="9" borderId="0" xfId="0" applyFont="1" applyFill="1" applyAlignment="1">
      <alignment horizontal="center" vertical="center"/>
    </xf>
    <xf numFmtId="2" fontId="4" fillId="9" borderId="0" xfId="0" applyNumberFormat="1" applyFont="1" applyFill="1" applyAlignment="1">
      <alignment vertical="center"/>
    </xf>
    <xf numFmtId="165" fontId="4" fillId="9" borderId="0" xfId="0" applyNumberFormat="1" applyFont="1" applyFill="1"/>
    <xf numFmtId="0" fontId="9" fillId="9" borderId="0" xfId="0" applyFont="1" applyFill="1" applyAlignment="1">
      <alignment horizontal="right"/>
    </xf>
    <xf numFmtId="0" fontId="2" fillId="9" borderId="0" xfId="0" applyFont="1" applyFill="1" applyAlignment="1">
      <alignment horizontal="right"/>
    </xf>
    <xf numFmtId="0" fontId="2" fillId="9" borderId="0" xfId="0" applyFont="1" applyFill="1" applyAlignment="1">
      <alignment horizontal="center"/>
    </xf>
    <xf numFmtId="0" fontId="4" fillId="9" borderId="0" xfId="0" applyFont="1" applyFill="1" applyAlignment="1">
      <alignment horizontal="right"/>
    </xf>
    <xf numFmtId="0" fontId="4" fillId="9" borderId="0" xfId="0" applyFont="1" applyFill="1" applyAlignment="1">
      <alignment horizontal="center"/>
    </xf>
    <xf numFmtId="0" fontId="9" fillId="9" borderId="0" xfId="0" applyFont="1" applyFill="1"/>
    <xf numFmtId="0" fontId="4" fillId="9" borderId="0" xfId="0" applyFont="1" applyFill="1" applyAlignment="1">
      <alignment horizontal="right" wrapText="1"/>
    </xf>
    <xf numFmtId="0" fontId="2" fillId="9" borderId="0" xfId="0" applyFont="1" applyFill="1" applyAlignment="1">
      <alignment horizontal="right" wrapText="1"/>
    </xf>
    <xf numFmtId="0" fontId="4" fillId="9" borderId="0" xfId="0" applyFont="1" applyFill="1" applyAlignment="1">
      <alignment horizontal="center" wrapText="1"/>
    </xf>
    <xf numFmtId="0" fontId="4" fillId="9" borderId="0" xfId="0" applyFont="1" applyFill="1" applyAlignment="1">
      <alignment horizontal="center" wrapText="1"/>
    </xf>
    <xf numFmtId="0" fontId="4" fillId="9" borderId="0" xfId="0" applyFont="1" applyFill="1" applyAlignment="1">
      <alignment wrapText="1"/>
    </xf>
    <xf numFmtId="0" fontId="2" fillId="9" borderId="0" xfId="0" applyFont="1" applyFill="1" applyAlignment="1">
      <alignment horizontal="right" vertical="center"/>
    </xf>
    <xf numFmtId="0" fontId="4" fillId="9" borderId="0" xfId="0" applyFont="1" applyFill="1" applyAlignment="1">
      <alignment horizontal="center" vertical="center" wrapText="1"/>
    </xf>
    <xf numFmtId="0" fontId="4" fillId="9" borderId="0" xfId="0" applyFont="1" applyFill="1" applyAlignment="1">
      <alignment horizontal="center" vertical="center" wrapText="1"/>
    </xf>
    <xf numFmtId="0" fontId="2" fillId="9" borderId="0" xfId="0" applyFont="1" applyFill="1" applyBorder="1" applyAlignment="1">
      <alignment wrapText="1"/>
    </xf>
    <xf numFmtId="165" fontId="4" fillId="9" borderId="0" xfId="0" applyNumberFormat="1" applyFont="1" applyFill="1" applyAlignment="1">
      <alignment vertical="center" wrapText="1"/>
    </xf>
    <xf numFmtId="168" fontId="4" fillId="9" borderId="0" xfId="1" applyNumberFormat="1" applyFont="1" applyFill="1" applyAlignment="1">
      <alignment vertical="center" wrapText="1"/>
    </xf>
    <xf numFmtId="168" fontId="4" fillId="9" borderId="0" xfId="1" applyNumberFormat="1" applyFont="1" applyFill="1" applyAlignment="1">
      <alignment vertical="center"/>
    </xf>
    <xf numFmtId="0" fontId="2" fillId="9" borderId="11" xfId="0" applyFont="1" applyFill="1" applyBorder="1" applyAlignment="1">
      <alignment horizontal="center" wrapText="1"/>
    </xf>
    <xf numFmtId="0" fontId="2" fillId="9" borderId="0" xfId="0" applyFont="1" applyFill="1" applyAlignment="1">
      <alignment horizontal="center" wrapText="1"/>
    </xf>
    <xf numFmtId="1" fontId="2" fillId="9" borderId="11" xfId="0" applyNumberFormat="1" applyFont="1" applyFill="1" applyBorder="1" applyAlignment="1">
      <alignment horizontal="center" wrapText="1"/>
    </xf>
    <xf numFmtId="0" fontId="2" fillId="9" borderId="11" xfId="0" applyFont="1" applyFill="1" applyBorder="1" applyAlignment="1">
      <alignment wrapText="1"/>
    </xf>
    <xf numFmtId="0" fontId="0" fillId="9" borderId="0" xfId="0" applyFill="1" applyAlignment="1">
      <alignment horizontal="center" vertical="center"/>
    </xf>
    <xf numFmtId="0" fontId="2" fillId="9" borderId="0" xfId="0" applyFont="1" applyFill="1" applyBorder="1" applyAlignment="1">
      <alignment horizontal="center" wrapText="1"/>
    </xf>
    <xf numFmtId="1" fontId="2" fillId="9" borderId="22" xfId="0" applyNumberFormat="1" applyFont="1" applyFill="1" applyBorder="1" applyAlignment="1">
      <alignment horizontal="center" wrapText="1"/>
    </xf>
    <xf numFmtId="0" fontId="2" fillId="9" borderId="0" xfId="0" applyFont="1" applyFill="1" applyAlignment="1">
      <alignment horizontal="center" wrapText="1"/>
    </xf>
    <xf numFmtId="0" fontId="10" fillId="9" borderId="0" xfId="0" applyFont="1" applyFill="1"/>
    <xf numFmtId="0" fontId="15" fillId="9" borderId="0" xfId="2" applyFont="1" applyFill="1" applyAlignment="1" applyProtection="1">
      <alignment horizontal="center" vertical="top"/>
    </xf>
  </cellXfs>
  <cellStyles count="3">
    <cellStyle name="Comma" xfId="1" builtinId="3"/>
    <cellStyle name="Hyperlink" xfId="2" builtinId="8"/>
    <cellStyle name="Normal" xfId="0" builtinId="0"/>
  </cellStyles>
  <dxfs count="14">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328892</xdr:colOff>
      <xdr:row>1</xdr:row>
      <xdr:rowOff>52670</xdr:rowOff>
    </xdr:from>
    <xdr:to>
      <xdr:col>9</xdr:col>
      <xdr:colOff>2923478</xdr:colOff>
      <xdr:row>5</xdr:row>
      <xdr:rowOff>67235</xdr:rowOff>
    </xdr:to>
    <xdr:pic>
      <xdr:nvPicPr>
        <xdr:cNvPr id="5" name="Picture 4" descr="fr_logo_ss.jpg"/>
        <xdr:cNvPicPr>
          <a:picLocks noChangeAspect="1"/>
        </xdr:cNvPicPr>
      </xdr:nvPicPr>
      <xdr:blipFill>
        <a:blip xmlns:r="http://schemas.openxmlformats.org/officeDocument/2006/relationships" r:embed="rId1"/>
        <a:stretch>
          <a:fillRect/>
        </a:stretch>
      </xdr:blipFill>
      <xdr:spPr>
        <a:xfrm>
          <a:off x="4609539" y="220758"/>
          <a:ext cx="2930763" cy="765359"/>
        </a:xfrm>
        <a:prstGeom prst="rect">
          <a:avLst/>
        </a:prstGeom>
        <a:ln w="9525">
          <a:solidFill>
            <a:schemeClr val="tx1"/>
          </a:solidFill>
        </a:ln>
        <a:effectLst>
          <a:reflection blurRad="6350" stA="50000" endA="300" endPos="55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152400</xdr:rowOff>
    </xdr:from>
    <xdr:to>
      <xdr:col>10</xdr:col>
      <xdr:colOff>561975</xdr:colOff>
      <xdr:row>32</xdr:row>
      <xdr:rowOff>142875</xdr:rowOff>
    </xdr:to>
    <xdr:sp macro="" textlink="">
      <xdr:nvSpPr>
        <xdr:cNvPr id="2049" name="Text Box 1"/>
        <xdr:cNvSpPr txBox="1">
          <a:spLocks noChangeArrowheads="1"/>
        </xdr:cNvSpPr>
      </xdr:nvSpPr>
      <xdr:spPr bwMode="auto">
        <a:xfrm>
          <a:off x="2390775" y="152400"/>
          <a:ext cx="3609975" cy="5191125"/>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How to use "maximum ramps":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Maximum ramp is computed as an estimate only!  The approach -- detailed below -- has some inherint shortcommings, especially when a single segment spans a broad temperature range.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First, we take the average tempurate of the segment (computed as [start temp + end temp] / 2 ).  We then round that to the nearest 100 -- and find the value in the red column to the left.</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If we are heating, we take the value from the "UP" colum as the maximum ramp temperature.  If we are cooling, we take the temperature from the "DOWN" column.</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For example: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You kiln is 500 degrees. You firing schedule says to go to full ramp. At this temperature, your kiln temperature goes up at 1000 degrees an hour.  You should put "1000" in cell B6.</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Another example: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Your kiln is 500 degrees and cooling (all elements off). For the next hour the temperature drops 150 degrees.  You should put "150" in cell C6.</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You may modify the values in black so that they best represent your kiln's behavior.</a:t>
          </a:r>
        </a:p>
        <a:p>
          <a:pPr algn="l" rtl="0">
            <a:defRPr sz="1000"/>
          </a:pPr>
          <a:endParaRPr lang="en-US" sz="1000" b="0" i="0" strike="noStrike">
            <a:solidFill>
              <a:srgbClr val="000000"/>
            </a:solidFill>
            <a:latin typeface="Arial"/>
            <a:cs typeface="Arial"/>
          </a:endParaRPr>
        </a:p>
      </xdr:txBody>
    </xdr:sp>
    <xdr:clientData/>
  </xdr:twoCellAnchor>
  <xdr:twoCellAnchor>
    <xdr:from>
      <xdr:col>1</xdr:col>
      <xdr:colOff>9525</xdr:colOff>
      <xdr:row>21</xdr:row>
      <xdr:rowOff>0</xdr:rowOff>
    </xdr:from>
    <xdr:to>
      <xdr:col>4</xdr:col>
      <xdr:colOff>0</xdr:colOff>
      <xdr:row>32</xdr:row>
      <xdr:rowOff>142875</xdr:rowOff>
    </xdr:to>
    <xdr:sp macro="" textlink="">
      <xdr:nvSpPr>
        <xdr:cNvPr id="2050" name="Text Box 2"/>
        <xdr:cNvSpPr txBox="1">
          <a:spLocks noChangeArrowheads="1"/>
        </xdr:cNvSpPr>
      </xdr:nvSpPr>
      <xdr:spPr bwMode="auto">
        <a:xfrm>
          <a:off x="314325" y="3419475"/>
          <a:ext cx="1819275" cy="1924050"/>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A note about Celcius: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ability to look up max ramps is unaware of which temperature scale you use. The only shortcoming, with regards to Celcius, is that you will only use lower range of numbers from above and, thus your scale will be less granular.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usedglass.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44"/>
    <pageSetUpPr fitToPage="1"/>
  </sheetPr>
  <dimension ref="B1:AP40"/>
  <sheetViews>
    <sheetView showGridLines="0" tabSelected="1" zoomScale="85" zoomScaleNormal="100" workbookViewId="0">
      <selection activeCell="C10" sqref="C10"/>
    </sheetView>
  </sheetViews>
  <sheetFormatPr defaultRowHeight="12.75"/>
  <cols>
    <col min="1" max="1" width="1.7109375" style="48" customWidth="1"/>
    <col min="2" max="2" width="6.42578125" style="48" customWidth="1"/>
    <col min="3" max="3" width="8" style="48" customWidth="1"/>
    <col min="4" max="4" width="11.42578125" style="48" customWidth="1"/>
    <col min="5" max="5" width="6.42578125" style="48" customWidth="1"/>
    <col min="6" max="6" width="7" style="50" customWidth="1"/>
    <col min="7" max="7" width="11.28515625" style="50" customWidth="1"/>
    <col min="8" max="8" width="12" style="51" customWidth="1"/>
    <col min="9" max="9" width="5" style="48" customWidth="1"/>
    <col min="10" max="10" width="44.140625" style="48" customWidth="1"/>
    <col min="11" max="11" width="1.42578125" style="48" customWidth="1"/>
    <col min="12" max="12" width="12.28515625" style="53" customWidth="1"/>
    <col min="13" max="13" width="5.28515625" style="54" hidden="1" customWidth="1"/>
    <col min="14" max="14" width="12.28515625" style="54" hidden="1" customWidth="1"/>
    <col min="15" max="24" width="9.140625" style="55" hidden="1" customWidth="1"/>
    <col min="25" max="28" width="9.140625" style="54" hidden="1" customWidth="1"/>
    <col min="29" max="31" width="9.140625" style="54" customWidth="1"/>
    <col min="32" max="32" width="9.140625" style="48" customWidth="1"/>
    <col min="33" max="16384" width="9.140625" style="48"/>
  </cols>
  <sheetData>
    <row r="1" spans="2:42" ht="13.5" customHeight="1">
      <c r="B1" s="49" t="s">
        <v>40</v>
      </c>
      <c r="K1" s="52"/>
      <c r="AF1" s="52"/>
      <c r="AG1" s="52"/>
      <c r="AH1" s="52"/>
      <c r="AI1" s="52"/>
      <c r="AJ1" s="52"/>
      <c r="AK1" s="52"/>
      <c r="AL1" s="52"/>
      <c r="AM1" s="52"/>
      <c r="AN1" s="52"/>
      <c r="AO1" s="52"/>
      <c r="AP1" s="52"/>
    </row>
    <row r="2" spans="2:42" ht="5.25" customHeight="1" thickBot="1">
      <c r="B2" s="49"/>
      <c r="K2" s="52"/>
      <c r="AF2" s="52"/>
      <c r="AG2" s="52"/>
      <c r="AH2" s="52"/>
      <c r="AI2" s="52"/>
      <c r="AJ2" s="52"/>
      <c r="AK2" s="52"/>
      <c r="AL2" s="52"/>
      <c r="AM2" s="52"/>
      <c r="AN2" s="52"/>
      <c r="AO2" s="52"/>
      <c r="AP2" s="52"/>
    </row>
    <row r="3" spans="2:42" ht="20.25" customHeight="1" thickBot="1">
      <c r="B3" s="40" t="s">
        <v>6</v>
      </c>
      <c r="C3" s="41"/>
      <c r="D3" s="42"/>
      <c r="E3" s="43" t="s">
        <v>29</v>
      </c>
      <c r="F3" s="43"/>
      <c r="G3" s="43"/>
      <c r="H3" s="44"/>
      <c r="K3" s="52"/>
      <c r="L3" s="70"/>
      <c r="M3" s="52"/>
      <c r="N3" s="52"/>
      <c r="O3" s="71"/>
      <c r="P3" s="71"/>
      <c r="Q3" s="71"/>
      <c r="R3" s="71"/>
      <c r="S3" s="71"/>
      <c r="T3" s="71"/>
      <c r="U3" s="71"/>
      <c r="V3" s="71"/>
      <c r="W3" s="71"/>
      <c r="X3" s="71"/>
      <c r="Y3" s="52"/>
      <c r="Z3" s="52"/>
      <c r="AA3" s="52"/>
      <c r="AB3" s="52"/>
      <c r="AC3" s="52"/>
      <c r="AD3" s="52"/>
      <c r="AE3" s="52"/>
      <c r="AF3" s="52"/>
      <c r="AG3" s="52"/>
      <c r="AH3" s="52"/>
      <c r="AI3" s="52"/>
      <c r="AJ3" s="52"/>
      <c r="AK3" s="52"/>
      <c r="AL3" s="52"/>
      <c r="AM3" s="52"/>
      <c r="AN3" s="52"/>
      <c r="AO3" s="52"/>
      <c r="AP3" s="52"/>
    </row>
    <row r="4" spans="2:42" ht="13.5" customHeight="1" thickBot="1">
      <c r="K4" s="52"/>
      <c r="L4" s="70"/>
      <c r="M4" s="52"/>
      <c r="N4" s="52"/>
      <c r="O4" s="71"/>
      <c r="P4" s="71"/>
      <c r="Q4" s="71"/>
      <c r="R4" s="71"/>
      <c r="S4" s="71"/>
      <c r="T4" s="71"/>
      <c r="U4" s="71"/>
      <c r="V4" s="71"/>
      <c r="W4" s="71"/>
      <c r="X4" s="71"/>
      <c r="Y4" s="52"/>
      <c r="Z4" s="52"/>
      <c r="AA4" s="52"/>
      <c r="AB4" s="52"/>
      <c r="AC4" s="52"/>
      <c r="AD4" s="52"/>
      <c r="AE4" s="52"/>
      <c r="AF4" s="52"/>
      <c r="AG4" s="52"/>
      <c r="AH4" s="52"/>
      <c r="AI4" s="52"/>
      <c r="AJ4" s="52"/>
      <c r="AK4" s="52"/>
      <c r="AL4" s="52"/>
      <c r="AM4" s="52"/>
      <c r="AN4" s="52"/>
      <c r="AO4" s="52"/>
      <c r="AP4" s="52"/>
    </row>
    <row r="5" spans="2:42" ht="20.25" customHeight="1" thickBot="1">
      <c r="B5" s="40" t="s">
        <v>23</v>
      </c>
      <c r="C5" s="41"/>
      <c r="D5" s="42"/>
      <c r="E5" s="8">
        <v>5</v>
      </c>
      <c r="F5" s="63"/>
      <c r="G5" s="25" t="s">
        <v>37</v>
      </c>
      <c r="H5" s="26">
        <v>38645</v>
      </c>
      <c r="K5" s="52"/>
      <c r="L5" s="70"/>
      <c r="M5" s="68">
        <v>1</v>
      </c>
      <c r="O5" s="71"/>
      <c r="P5" s="71"/>
      <c r="Q5" s="71"/>
      <c r="R5" s="71"/>
      <c r="S5" s="71"/>
      <c r="T5" s="71"/>
      <c r="U5" s="71"/>
      <c r="V5" s="71"/>
      <c r="W5" s="71"/>
      <c r="X5" s="71"/>
      <c r="Y5" s="52"/>
      <c r="Z5" s="52"/>
      <c r="AA5" s="52"/>
      <c r="AC5" s="52"/>
      <c r="AD5" s="52"/>
      <c r="AE5" s="52"/>
      <c r="AF5" s="52"/>
      <c r="AG5" s="52"/>
      <c r="AH5" s="52"/>
      <c r="AI5" s="52"/>
      <c r="AJ5" s="52"/>
      <c r="AK5" s="52"/>
      <c r="AL5" s="52"/>
      <c r="AM5" s="52"/>
      <c r="AN5" s="52"/>
      <c r="AO5" s="52"/>
      <c r="AP5" s="52"/>
    </row>
    <row r="6" spans="2:42" s="56" customFormat="1" ht="13.5" customHeight="1" thickBot="1">
      <c r="K6" s="52"/>
      <c r="L6" s="73"/>
      <c r="M6" s="74">
        <v>2</v>
      </c>
      <c r="O6" s="75"/>
      <c r="P6" s="75"/>
      <c r="Q6" s="75"/>
      <c r="R6" s="75"/>
      <c r="S6" s="75"/>
      <c r="T6" s="75"/>
      <c r="U6" s="75"/>
      <c r="V6" s="75"/>
      <c r="W6" s="75"/>
      <c r="X6" s="75"/>
      <c r="Y6" s="75"/>
      <c r="Z6" s="75"/>
      <c r="AA6" s="76" t="s">
        <v>28</v>
      </c>
      <c r="AB6" s="77"/>
      <c r="AC6" s="75"/>
      <c r="AD6" s="75"/>
      <c r="AE6" s="75"/>
      <c r="AF6" s="75"/>
      <c r="AG6" s="75"/>
      <c r="AH6" s="75"/>
      <c r="AI6" s="75"/>
      <c r="AJ6" s="75"/>
      <c r="AK6" s="75"/>
      <c r="AL6" s="75"/>
      <c r="AM6" s="75"/>
      <c r="AN6" s="75"/>
      <c r="AO6" s="75"/>
      <c r="AP6" s="75"/>
    </row>
    <row r="7" spans="2:42" s="57" customFormat="1" ht="20.25" customHeight="1" thickBot="1">
      <c r="B7" s="38" t="s">
        <v>4</v>
      </c>
      <c r="C7" s="39"/>
      <c r="D7" s="8">
        <v>75</v>
      </c>
      <c r="F7" s="38" t="s">
        <v>5</v>
      </c>
      <c r="G7" s="39"/>
      <c r="H7" s="4">
        <v>0.75</v>
      </c>
      <c r="I7" s="48"/>
      <c r="J7" s="94" t="s">
        <v>39</v>
      </c>
      <c r="K7" s="52"/>
      <c r="L7" s="63"/>
      <c r="M7" s="78">
        <v>3</v>
      </c>
      <c r="O7" s="64"/>
      <c r="P7" s="64"/>
      <c r="Q7" s="64"/>
      <c r="R7" s="64"/>
      <c r="S7" s="64"/>
      <c r="T7" s="64"/>
      <c r="U7" s="79" t="s">
        <v>31</v>
      </c>
      <c r="V7" s="80"/>
      <c r="W7" s="80"/>
      <c r="X7" s="64"/>
      <c r="Y7" s="63"/>
      <c r="Z7" s="63"/>
      <c r="AA7" s="76"/>
      <c r="AB7" s="77"/>
      <c r="AC7" s="63"/>
      <c r="AD7" s="63"/>
      <c r="AE7" s="63"/>
      <c r="AF7" s="63"/>
      <c r="AG7" s="63"/>
      <c r="AH7" s="63"/>
      <c r="AI7" s="63"/>
      <c r="AJ7" s="63"/>
      <c r="AK7" s="63"/>
      <c r="AL7" s="63"/>
      <c r="AM7" s="63"/>
      <c r="AN7" s="63"/>
      <c r="AO7" s="63"/>
      <c r="AP7" s="63"/>
    </row>
    <row r="8" spans="2:42" s="57" customFormat="1" ht="30.75" customHeight="1">
      <c r="B8" s="85" t="s">
        <v>3</v>
      </c>
      <c r="C8" s="85" t="s">
        <v>0</v>
      </c>
      <c r="D8" s="85" t="s">
        <v>1</v>
      </c>
      <c r="E8" s="86" t="s">
        <v>8</v>
      </c>
      <c r="F8" s="87" t="s">
        <v>7</v>
      </c>
      <c r="G8" s="87" t="s">
        <v>2</v>
      </c>
      <c r="H8" s="88"/>
      <c r="I8" s="48"/>
      <c r="J8" s="89"/>
      <c r="K8" s="81"/>
      <c r="L8" s="63"/>
      <c r="M8" s="78">
        <v>4</v>
      </c>
      <c r="O8" s="64"/>
      <c r="P8" s="64"/>
      <c r="Q8" s="64"/>
      <c r="R8" s="64"/>
      <c r="S8" s="79" t="s">
        <v>21</v>
      </c>
      <c r="T8" s="80" t="s">
        <v>30</v>
      </c>
      <c r="U8" s="79"/>
      <c r="V8" s="80" t="s">
        <v>32</v>
      </c>
      <c r="W8" s="80" t="s">
        <v>33</v>
      </c>
      <c r="X8" s="79" t="s">
        <v>22</v>
      </c>
      <c r="Y8" s="79" t="s">
        <v>9</v>
      </c>
      <c r="Z8" s="79" t="s">
        <v>15</v>
      </c>
      <c r="AA8" s="76"/>
      <c r="AB8" s="77" t="s">
        <v>27</v>
      </c>
      <c r="AC8" s="63"/>
      <c r="AD8" s="63"/>
      <c r="AE8" s="63"/>
      <c r="AF8" s="63"/>
      <c r="AG8" s="63"/>
      <c r="AH8" s="63"/>
      <c r="AI8" s="63"/>
      <c r="AJ8" s="63"/>
      <c r="AK8" s="63"/>
      <c r="AL8" s="63"/>
      <c r="AM8" s="63"/>
      <c r="AN8" s="63"/>
      <c r="AO8" s="63"/>
      <c r="AP8" s="63"/>
    </row>
    <row r="9" spans="2:42" s="57" customFormat="1" ht="14.25" customHeight="1" thickBot="1">
      <c r="B9" s="90"/>
      <c r="C9" s="90"/>
      <c r="D9" s="90"/>
      <c r="E9" s="90"/>
      <c r="F9" s="91"/>
      <c r="G9" s="91"/>
      <c r="H9" s="92" t="s">
        <v>24</v>
      </c>
      <c r="I9" s="48"/>
      <c r="J9" s="92" t="s">
        <v>36</v>
      </c>
      <c r="K9" s="63"/>
      <c r="L9" s="62"/>
      <c r="M9" s="78">
        <v>5</v>
      </c>
      <c r="O9" s="80" t="s">
        <v>0</v>
      </c>
      <c r="P9" s="80" t="s">
        <v>18</v>
      </c>
      <c r="Q9" s="80" t="s">
        <v>19</v>
      </c>
      <c r="R9" s="80" t="s">
        <v>20</v>
      </c>
      <c r="S9" s="79"/>
      <c r="T9" s="80"/>
      <c r="U9" s="80"/>
      <c r="V9" s="80"/>
      <c r="W9" s="80"/>
      <c r="X9" s="79"/>
      <c r="Y9" s="79"/>
      <c r="Z9" s="79"/>
      <c r="AA9" s="63"/>
      <c r="AB9" s="77"/>
      <c r="AC9" s="63"/>
      <c r="AD9" s="63"/>
      <c r="AE9" s="63"/>
      <c r="AF9" s="63"/>
      <c r="AG9" s="63"/>
      <c r="AH9" s="63"/>
      <c r="AI9" s="63"/>
      <c r="AJ9" s="63"/>
      <c r="AK9" s="63"/>
      <c r="AL9" s="63"/>
      <c r="AM9" s="63"/>
      <c r="AN9" s="63"/>
      <c r="AO9" s="63"/>
      <c r="AP9" s="63"/>
    </row>
    <row r="10" spans="2:42" s="57" customFormat="1" ht="26.25" customHeight="1">
      <c r="B10" s="9">
        <v>1</v>
      </c>
      <c r="C10" s="10">
        <v>500</v>
      </c>
      <c r="D10" s="11">
        <v>1150</v>
      </c>
      <c r="E10" s="12">
        <v>5</v>
      </c>
      <c r="F10" s="13">
        <f>TIME(0,Y10+E10,0)</f>
        <v>9.3055555555555558E-2</v>
      </c>
      <c r="G10" s="14">
        <f>H7+TIME(0,Y10,0)</f>
        <v>0.83958333333333335</v>
      </c>
      <c r="H10" s="15">
        <f>G10+TIME(0,E10,0)</f>
        <v>0.84305555555555556</v>
      </c>
      <c r="I10" s="93"/>
      <c r="J10" s="45"/>
      <c r="K10" s="63"/>
      <c r="L10" s="62"/>
      <c r="M10" s="78">
        <v>6</v>
      </c>
      <c r="N10" s="57">
        <v>1</v>
      </c>
      <c r="O10" s="64">
        <f t="shared" ref="O10:O17" si="0">C10</f>
        <v>500</v>
      </c>
      <c r="P10" s="64">
        <f>(D10+D7)/2</f>
        <v>612.5</v>
      </c>
      <c r="Q10" s="64">
        <f>VLOOKUP(P10,'Max Ramp'!$B$2:$D$20,2)</f>
        <v>1400</v>
      </c>
      <c r="R10" s="64">
        <f>VLOOKUP(P10,'Max Ramp'!$B$2:$D$20,3)</f>
        <v>220</v>
      </c>
      <c r="S10" s="64">
        <f>IF(D10&gt;D7,0,1)</f>
        <v>0</v>
      </c>
      <c r="T10" s="64">
        <f>IF(AND(S10=0,O10&gt;Q10),Q10,0)</f>
        <v>0</v>
      </c>
      <c r="U10" s="64">
        <f>IF(AND(S10=1,O10&gt;R10),R10,0)</f>
        <v>0</v>
      </c>
      <c r="V10" s="64" t="b">
        <f>IF(U10+T10=0,FALSE,TRUE)</f>
        <v>0</v>
      </c>
      <c r="W10" s="64" t="b">
        <f>IF(AND(V10,O10&lt;&gt;"*",N10&lt;=$E$5),TRUE,FALSE)</f>
        <v>0</v>
      </c>
      <c r="X10" s="64">
        <f>IF(V10,U10+T10,O10)</f>
        <v>500</v>
      </c>
      <c r="Y10" s="65">
        <f>((MAX(D10,D7)-MIN(D10,D7))/X10)*60</f>
        <v>129</v>
      </c>
      <c r="Z10" s="82">
        <f>E10</f>
        <v>5</v>
      </c>
      <c r="AA10" s="83">
        <f>Z10+Y10</f>
        <v>134</v>
      </c>
      <c r="AB10" s="84">
        <f t="shared" ref="AB10:AB17" si="1">IF($E$5&gt;(N10-1),AA10,0)</f>
        <v>134</v>
      </c>
      <c r="AC10" s="63"/>
      <c r="AD10" s="63"/>
      <c r="AE10" s="63"/>
      <c r="AF10" s="63"/>
      <c r="AG10" s="63"/>
      <c r="AH10" s="63"/>
      <c r="AI10" s="63"/>
      <c r="AJ10" s="63"/>
      <c r="AK10" s="63"/>
      <c r="AL10" s="63"/>
      <c r="AM10" s="63"/>
      <c r="AN10" s="63"/>
      <c r="AO10" s="63"/>
      <c r="AP10" s="63"/>
    </row>
    <row r="11" spans="2:42" s="57" customFormat="1" ht="26.25" customHeight="1">
      <c r="B11" s="16">
        <v>2</v>
      </c>
      <c r="C11" s="7">
        <v>100</v>
      </c>
      <c r="D11" s="5">
        <v>1275</v>
      </c>
      <c r="E11" s="6">
        <v>60</v>
      </c>
      <c r="F11" s="1">
        <f t="shared" ref="F11:F17" si="2">IF($E$5&gt;B10, TIME(0,Y11+E11,0),"--    ")</f>
        <v>9.375E-2</v>
      </c>
      <c r="G11" s="2">
        <f t="shared" ref="G11:G17" si="3">IF( $E$5 &gt;B10,H10+TIME(0,Y11,0),"--        ")</f>
        <v>0.89513888888888893</v>
      </c>
      <c r="H11" s="17">
        <f t="shared" ref="H11:H17" si="4">IF($E$5&gt;B10, G11+TIME(0,E11,0),"--       ")</f>
        <v>0.93680555555555556</v>
      </c>
      <c r="I11" s="48"/>
      <c r="J11" s="46"/>
      <c r="K11" s="63"/>
      <c r="L11" s="62"/>
      <c r="M11" s="78">
        <v>7</v>
      </c>
      <c r="N11" s="57">
        <v>2</v>
      </c>
      <c r="O11" s="64">
        <f t="shared" si="0"/>
        <v>100</v>
      </c>
      <c r="P11" s="64">
        <f t="shared" ref="P11:P17" si="5">(D11+D10)/2</f>
        <v>1212.5</v>
      </c>
      <c r="Q11" s="64">
        <f>VLOOKUP(P11,'Max Ramp'!$B$2:$D$20,2)</f>
        <v>1100</v>
      </c>
      <c r="R11" s="64">
        <f>VLOOKUP(P11,'Max Ramp'!$B$2:$D$20,3)</f>
        <v>600</v>
      </c>
      <c r="S11" s="64">
        <f t="shared" ref="S11:S17" si="6">IF(D11&gt;D10,0,1)</f>
        <v>0</v>
      </c>
      <c r="T11" s="64">
        <f t="shared" ref="T11:T17" si="7">IF(AND(S11=0,O11&gt;Q11),Q11,0)</f>
        <v>0</v>
      </c>
      <c r="U11" s="64">
        <f t="shared" ref="U11:U17" si="8">IF(AND(S11=1,O11&gt;R11),R11,0)</f>
        <v>0</v>
      </c>
      <c r="V11" s="64" t="b">
        <f t="shared" ref="V11:V17" si="9">IF(U11+T11=0,FALSE,TRUE)</f>
        <v>0</v>
      </c>
      <c r="W11" s="64" t="b">
        <f t="shared" ref="W11:W17" si="10">IF(AND(V11,O11&lt;&gt;"*",N11&lt;=$E$5),TRUE,FALSE)</f>
        <v>0</v>
      </c>
      <c r="X11" s="64">
        <f t="shared" ref="X11:X17" si="11">IF(V11,U11+T11,O11)</f>
        <v>100</v>
      </c>
      <c r="Y11" s="65">
        <f t="shared" ref="Y11:Y17" si="12">((MAX(D11,D10)-MIN(D11,D10))/X11)*60</f>
        <v>75</v>
      </c>
      <c r="Z11" s="63">
        <f>IF($E$5 &gt; B10,E11,0)</f>
        <v>60</v>
      </c>
      <c r="AA11" s="83">
        <f t="shared" ref="AA11:AA17" si="13">Z11+Y11</f>
        <v>135</v>
      </c>
      <c r="AB11" s="84">
        <f t="shared" si="1"/>
        <v>135</v>
      </c>
      <c r="AC11" s="63"/>
      <c r="AD11" s="63"/>
      <c r="AE11" s="63"/>
      <c r="AF11" s="63"/>
      <c r="AG11" s="63"/>
      <c r="AH11" s="63"/>
      <c r="AI11" s="63"/>
      <c r="AJ11" s="63"/>
      <c r="AK11" s="63"/>
      <c r="AL11" s="63"/>
      <c r="AM11" s="63"/>
      <c r="AN11" s="63"/>
      <c r="AO11" s="63"/>
      <c r="AP11" s="63"/>
    </row>
    <row r="12" spans="2:42" s="57" customFormat="1" ht="26.25" customHeight="1">
      <c r="B12" s="16">
        <v>3</v>
      </c>
      <c r="C12" s="7" t="s">
        <v>25</v>
      </c>
      <c r="D12" s="5">
        <v>1425</v>
      </c>
      <c r="E12" s="6">
        <v>5</v>
      </c>
      <c r="F12" s="1">
        <f t="shared" si="2"/>
        <v>9.0277777777777787E-3</v>
      </c>
      <c r="G12" s="2">
        <f t="shared" si="3"/>
        <v>0.94236111111111109</v>
      </c>
      <c r="H12" s="17">
        <f t="shared" si="4"/>
        <v>0.9458333333333333</v>
      </c>
      <c r="I12" s="48"/>
      <c r="J12" s="46"/>
      <c r="K12" s="63"/>
      <c r="L12" s="62"/>
      <c r="M12" s="78">
        <v>8</v>
      </c>
      <c r="N12" s="57">
        <v>3</v>
      </c>
      <c r="O12" s="64" t="str">
        <f t="shared" si="0"/>
        <v>*</v>
      </c>
      <c r="P12" s="64">
        <f t="shared" si="5"/>
        <v>1350</v>
      </c>
      <c r="Q12" s="64">
        <f>VLOOKUP(P12,'Max Ramp'!$B$2:$D$20,2)</f>
        <v>1100</v>
      </c>
      <c r="R12" s="64">
        <f>VLOOKUP(P12,'Max Ramp'!$B$2:$D$20,3)</f>
        <v>600</v>
      </c>
      <c r="S12" s="64">
        <f t="shared" si="6"/>
        <v>0</v>
      </c>
      <c r="T12" s="64">
        <f t="shared" si="7"/>
        <v>1100</v>
      </c>
      <c r="U12" s="64">
        <f t="shared" si="8"/>
        <v>0</v>
      </c>
      <c r="V12" s="64" t="b">
        <f t="shared" si="9"/>
        <v>1</v>
      </c>
      <c r="W12" s="64" t="b">
        <f t="shared" si="10"/>
        <v>0</v>
      </c>
      <c r="X12" s="64">
        <f t="shared" si="11"/>
        <v>1100</v>
      </c>
      <c r="Y12" s="65">
        <f t="shared" si="12"/>
        <v>8.1818181818181817</v>
      </c>
      <c r="Z12" s="63">
        <f>IF($E$5 &gt; B11,E12,0)</f>
        <v>5</v>
      </c>
      <c r="AA12" s="83">
        <f t="shared" si="13"/>
        <v>13.181818181818182</v>
      </c>
      <c r="AB12" s="84">
        <f t="shared" si="1"/>
        <v>13.181818181818182</v>
      </c>
      <c r="AC12" s="63"/>
      <c r="AD12" s="63"/>
      <c r="AE12" s="63"/>
      <c r="AF12" s="63"/>
      <c r="AG12" s="63"/>
      <c r="AH12" s="63"/>
      <c r="AI12" s="63"/>
      <c r="AJ12" s="63"/>
      <c r="AK12" s="63"/>
      <c r="AL12" s="63"/>
      <c r="AM12" s="63"/>
      <c r="AN12" s="63"/>
      <c r="AO12" s="63"/>
      <c r="AP12" s="63"/>
    </row>
    <row r="13" spans="2:42" s="57" customFormat="1" ht="26.25" customHeight="1">
      <c r="B13" s="16">
        <v>4</v>
      </c>
      <c r="C13" s="7" t="s">
        <v>25</v>
      </c>
      <c r="D13" s="5">
        <v>960</v>
      </c>
      <c r="E13" s="6">
        <v>45</v>
      </c>
      <c r="F13" s="1">
        <f t="shared" si="2"/>
        <v>7.9166666666666663E-2</v>
      </c>
      <c r="G13" s="2">
        <f t="shared" si="3"/>
        <v>0.99374999999999991</v>
      </c>
      <c r="H13" s="17">
        <f t="shared" si="4"/>
        <v>1.0249999999999999</v>
      </c>
      <c r="I13" s="48"/>
      <c r="J13" s="46"/>
      <c r="K13" s="63"/>
      <c r="L13" s="62"/>
      <c r="M13" s="63"/>
      <c r="N13" s="57">
        <v>4</v>
      </c>
      <c r="O13" s="64" t="str">
        <f t="shared" si="0"/>
        <v>*</v>
      </c>
      <c r="P13" s="64">
        <f t="shared" si="5"/>
        <v>1192.5</v>
      </c>
      <c r="Q13" s="64">
        <f>VLOOKUP(P13,'Max Ramp'!$B$2:$D$20,2)</f>
        <v>1200</v>
      </c>
      <c r="R13" s="64">
        <f>VLOOKUP(P13,'Max Ramp'!$B$2:$D$20,3)</f>
        <v>400</v>
      </c>
      <c r="S13" s="64">
        <f t="shared" si="6"/>
        <v>1</v>
      </c>
      <c r="T13" s="64">
        <f t="shared" si="7"/>
        <v>0</v>
      </c>
      <c r="U13" s="64">
        <f t="shared" si="8"/>
        <v>400</v>
      </c>
      <c r="V13" s="64" t="b">
        <f t="shared" si="9"/>
        <v>1</v>
      </c>
      <c r="W13" s="64" t="b">
        <f t="shared" si="10"/>
        <v>0</v>
      </c>
      <c r="X13" s="64">
        <f t="shared" si="11"/>
        <v>400</v>
      </c>
      <c r="Y13" s="65">
        <f t="shared" si="12"/>
        <v>69.75</v>
      </c>
      <c r="Z13" s="63">
        <f>IF($E$5 &gt; B12,E13,0)</f>
        <v>45</v>
      </c>
      <c r="AA13" s="83">
        <f t="shared" si="13"/>
        <v>114.75</v>
      </c>
      <c r="AB13" s="84">
        <f t="shared" si="1"/>
        <v>114.75</v>
      </c>
      <c r="AC13" s="63"/>
      <c r="AD13" s="63"/>
      <c r="AE13" s="63"/>
      <c r="AF13" s="63"/>
      <c r="AG13" s="63"/>
      <c r="AH13" s="63"/>
      <c r="AI13" s="63"/>
      <c r="AJ13" s="63"/>
      <c r="AK13" s="63"/>
      <c r="AL13" s="63"/>
      <c r="AM13" s="63"/>
      <c r="AN13" s="63"/>
      <c r="AO13" s="63"/>
      <c r="AP13" s="63"/>
    </row>
    <row r="14" spans="2:42" s="57" customFormat="1" ht="26.25" customHeight="1">
      <c r="B14" s="16">
        <v>5</v>
      </c>
      <c r="C14" s="7">
        <v>350</v>
      </c>
      <c r="D14" s="5">
        <v>725</v>
      </c>
      <c r="E14" s="6">
        <v>0</v>
      </c>
      <c r="F14" s="1">
        <f t="shared" si="2"/>
        <v>4.4444444444444446E-2</v>
      </c>
      <c r="G14" s="2">
        <f t="shared" si="3"/>
        <v>1.0694444444444444</v>
      </c>
      <c r="H14" s="17">
        <f t="shared" si="4"/>
        <v>1.0694444444444444</v>
      </c>
      <c r="I14" s="48"/>
      <c r="J14" s="46"/>
      <c r="K14" s="63"/>
      <c r="L14" s="62"/>
      <c r="M14" s="63"/>
      <c r="N14" s="63">
        <v>5</v>
      </c>
      <c r="O14" s="64">
        <f t="shared" si="0"/>
        <v>350</v>
      </c>
      <c r="P14" s="64">
        <f t="shared" si="5"/>
        <v>842.5</v>
      </c>
      <c r="Q14" s="64">
        <f>VLOOKUP(P14,'Max Ramp'!$B$2:$D$20,2)</f>
        <v>1300</v>
      </c>
      <c r="R14" s="64">
        <f>VLOOKUP(P14,'Max Ramp'!$B$2:$D$20,3)</f>
        <v>220</v>
      </c>
      <c r="S14" s="64">
        <f t="shared" si="6"/>
        <v>1</v>
      </c>
      <c r="T14" s="64">
        <f t="shared" si="7"/>
        <v>0</v>
      </c>
      <c r="U14" s="64">
        <f t="shared" si="8"/>
        <v>220</v>
      </c>
      <c r="V14" s="64" t="b">
        <f t="shared" si="9"/>
        <v>1</v>
      </c>
      <c r="W14" s="64" t="b">
        <f t="shared" si="10"/>
        <v>1</v>
      </c>
      <c r="X14" s="64">
        <f t="shared" si="11"/>
        <v>220</v>
      </c>
      <c r="Y14" s="65">
        <f t="shared" si="12"/>
        <v>64.090909090909093</v>
      </c>
      <c r="Z14" s="63">
        <f>IF($E$5 &gt; B13,E14,0)</f>
        <v>0</v>
      </c>
      <c r="AA14" s="83">
        <f t="shared" si="13"/>
        <v>64.090909090909093</v>
      </c>
      <c r="AB14" s="84">
        <f t="shared" si="1"/>
        <v>64.090909090909093</v>
      </c>
      <c r="AC14" s="63"/>
      <c r="AD14" s="63"/>
      <c r="AE14" s="63"/>
      <c r="AF14" s="63"/>
      <c r="AG14" s="63"/>
      <c r="AH14" s="63"/>
      <c r="AI14" s="63"/>
      <c r="AJ14" s="63"/>
      <c r="AK14" s="63"/>
      <c r="AL14" s="63"/>
      <c r="AM14" s="63"/>
      <c r="AN14" s="63"/>
      <c r="AO14" s="63"/>
      <c r="AP14" s="63"/>
    </row>
    <row r="15" spans="2:42" s="57" customFormat="1" ht="26.25" customHeight="1">
      <c r="B15" s="16">
        <v>6</v>
      </c>
      <c r="C15" s="7">
        <v>500</v>
      </c>
      <c r="D15" s="5">
        <v>100</v>
      </c>
      <c r="E15" s="6">
        <v>0</v>
      </c>
      <c r="F15" s="1" t="str">
        <f t="shared" si="2"/>
        <v xml:space="preserve">--    </v>
      </c>
      <c r="G15" s="2" t="str">
        <f t="shared" si="3"/>
        <v xml:space="preserve">--        </v>
      </c>
      <c r="H15" s="17" t="str">
        <f t="shared" si="4"/>
        <v xml:space="preserve">--       </v>
      </c>
      <c r="I15" s="48"/>
      <c r="J15" s="46"/>
      <c r="K15" s="63"/>
      <c r="L15" s="62"/>
      <c r="M15" s="63"/>
      <c r="N15" s="63">
        <v>6</v>
      </c>
      <c r="O15" s="64">
        <f t="shared" si="0"/>
        <v>500</v>
      </c>
      <c r="P15" s="64">
        <f t="shared" si="5"/>
        <v>412.5</v>
      </c>
      <c r="Q15" s="64">
        <f>VLOOKUP(P15,'Max Ramp'!$B$2:$D$20,2)</f>
        <v>1400</v>
      </c>
      <c r="R15" s="64">
        <f>VLOOKUP(P15,'Max Ramp'!$B$2:$D$20,3)</f>
        <v>125</v>
      </c>
      <c r="S15" s="64">
        <f t="shared" si="6"/>
        <v>1</v>
      </c>
      <c r="T15" s="64">
        <f t="shared" si="7"/>
        <v>0</v>
      </c>
      <c r="U15" s="64">
        <f t="shared" si="8"/>
        <v>125</v>
      </c>
      <c r="V15" s="64" t="b">
        <f t="shared" si="9"/>
        <v>1</v>
      </c>
      <c r="W15" s="64" t="b">
        <f t="shared" si="10"/>
        <v>0</v>
      </c>
      <c r="X15" s="64">
        <f t="shared" si="11"/>
        <v>125</v>
      </c>
      <c r="Y15" s="65">
        <f t="shared" si="12"/>
        <v>300</v>
      </c>
      <c r="Z15" s="63">
        <f>IF($E$5 &gt; B14,E15,0)</f>
        <v>0</v>
      </c>
      <c r="AA15" s="83">
        <f t="shared" si="13"/>
        <v>300</v>
      </c>
      <c r="AB15" s="84">
        <f t="shared" si="1"/>
        <v>0</v>
      </c>
      <c r="AC15" s="63"/>
      <c r="AD15" s="63"/>
      <c r="AE15" s="63"/>
      <c r="AF15" s="63"/>
      <c r="AG15" s="63"/>
      <c r="AH15" s="63"/>
      <c r="AI15" s="63"/>
      <c r="AJ15" s="63"/>
      <c r="AK15" s="63"/>
      <c r="AL15" s="63"/>
      <c r="AM15" s="63"/>
      <c r="AN15" s="63"/>
      <c r="AO15" s="63"/>
      <c r="AP15" s="63"/>
    </row>
    <row r="16" spans="2:42" s="57" customFormat="1" ht="26.25" customHeight="1">
      <c r="B16" s="16">
        <v>7</v>
      </c>
      <c r="C16" s="7">
        <v>100</v>
      </c>
      <c r="D16" s="5">
        <v>100</v>
      </c>
      <c r="E16" s="6">
        <v>0</v>
      </c>
      <c r="F16" s="1" t="str">
        <f t="shared" si="2"/>
        <v xml:space="preserve">--    </v>
      </c>
      <c r="G16" s="2" t="str">
        <f t="shared" si="3"/>
        <v xml:space="preserve">--        </v>
      </c>
      <c r="H16" s="17" t="str">
        <f t="shared" si="4"/>
        <v xml:space="preserve">--       </v>
      </c>
      <c r="I16" s="48"/>
      <c r="J16" s="46"/>
      <c r="K16" s="63"/>
      <c r="L16" s="62"/>
      <c r="M16" s="63"/>
      <c r="N16" s="63">
        <v>7</v>
      </c>
      <c r="O16" s="64">
        <f t="shared" si="0"/>
        <v>100</v>
      </c>
      <c r="P16" s="64">
        <f t="shared" si="5"/>
        <v>100</v>
      </c>
      <c r="Q16" s="64">
        <f>VLOOKUP(P16,'Max Ramp'!$B$2:$D$20,2)</f>
        <v>1500</v>
      </c>
      <c r="R16" s="64">
        <f>VLOOKUP(P16,'Max Ramp'!$B$2:$D$20,3)</f>
        <v>50</v>
      </c>
      <c r="S16" s="64">
        <f t="shared" si="6"/>
        <v>1</v>
      </c>
      <c r="T16" s="64">
        <f t="shared" si="7"/>
        <v>0</v>
      </c>
      <c r="U16" s="64">
        <f t="shared" si="8"/>
        <v>50</v>
      </c>
      <c r="V16" s="64" t="b">
        <f t="shared" si="9"/>
        <v>1</v>
      </c>
      <c r="W16" s="64" t="b">
        <f t="shared" si="10"/>
        <v>0</v>
      </c>
      <c r="X16" s="64">
        <f t="shared" si="11"/>
        <v>50</v>
      </c>
      <c r="Y16" s="65">
        <f t="shared" si="12"/>
        <v>0</v>
      </c>
      <c r="Z16" s="63">
        <f>IF($E$5 &gt; B15,E16,0)</f>
        <v>0</v>
      </c>
      <c r="AA16" s="83">
        <f t="shared" si="13"/>
        <v>0</v>
      </c>
      <c r="AB16" s="84">
        <f t="shared" si="1"/>
        <v>0</v>
      </c>
      <c r="AC16" s="63"/>
      <c r="AD16" s="63"/>
      <c r="AE16" s="63"/>
      <c r="AF16" s="63"/>
      <c r="AG16" s="63"/>
      <c r="AH16" s="63"/>
      <c r="AI16" s="63"/>
      <c r="AJ16" s="63"/>
      <c r="AK16" s="63"/>
      <c r="AL16" s="63"/>
      <c r="AM16" s="63"/>
      <c r="AN16" s="63"/>
      <c r="AO16" s="63"/>
      <c r="AP16" s="63"/>
    </row>
    <row r="17" spans="2:42" s="57" customFormat="1" ht="26.25" customHeight="1" thickBot="1">
      <c r="B17" s="18">
        <v>8</v>
      </c>
      <c r="C17" s="22">
        <v>100</v>
      </c>
      <c r="D17" s="23">
        <v>100</v>
      </c>
      <c r="E17" s="24">
        <v>0</v>
      </c>
      <c r="F17" s="19" t="str">
        <f t="shared" si="2"/>
        <v xml:space="preserve">--    </v>
      </c>
      <c r="G17" s="20" t="str">
        <f t="shared" si="3"/>
        <v xml:space="preserve">--        </v>
      </c>
      <c r="H17" s="21" t="str">
        <f t="shared" si="4"/>
        <v xml:space="preserve">--       </v>
      </c>
      <c r="I17" s="48"/>
      <c r="J17" s="47"/>
      <c r="K17" s="63"/>
      <c r="L17" s="62"/>
      <c r="M17" s="63"/>
      <c r="N17" s="63">
        <v>8</v>
      </c>
      <c r="O17" s="64">
        <f t="shared" si="0"/>
        <v>100</v>
      </c>
      <c r="P17" s="64">
        <f t="shared" si="5"/>
        <v>100</v>
      </c>
      <c r="Q17" s="64">
        <f>VLOOKUP(P17,'Max Ramp'!$B$2:$D$20,2)</f>
        <v>1500</v>
      </c>
      <c r="R17" s="64">
        <f>VLOOKUP(P17,'Max Ramp'!$B$2:$D$20,3)</f>
        <v>50</v>
      </c>
      <c r="S17" s="64">
        <f t="shared" si="6"/>
        <v>1</v>
      </c>
      <c r="T17" s="64">
        <f t="shared" si="7"/>
        <v>0</v>
      </c>
      <c r="U17" s="64">
        <f t="shared" si="8"/>
        <v>50</v>
      </c>
      <c r="V17" s="64" t="b">
        <f t="shared" si="9"/>
        <v>1</v>
      </c>
      <c r="W17" s="64" t="b">
        <f t="shared" si="10"/>
        <v>0</v>
      </c>
      <c r="X17" s="64">
        <f t="shared" si="11"/>
        <v>50</v>
      </c>
      <c r="Y17" s="65">
        <f t="shared" si="12"/>
        <v>0</v>
      </c>
      <c r="Z17" s="63">
        <f>IF($E$5 &gt; B16,E17,0)</f>
        <v>0</v>
      </c>
      <c r="AA17" s="83">
        <f t="shared" si="13"/>
        <v>0</v>
      </c>
      <c r="AB17" s="84">
        <f t="shared" si="1"/>
        <v>0</v>
      </c>
      <c r="AC17" s="63"/>
      <c r="AD17" s="63"/>
      <c r="AE17" s="63"/>
      <c r="AF17" s="63"/>
      <c r="AG17" s="63"/>
      <c r="AH17" s="63"/>
      <c r="AI17" s="63"/>
      <c r="AJ17" s="63"/>
      <c r="AK17" s="63"/>
      <c r="AL17" s="63"/>
      <c r="AM17" s="63"/>
      <c r="AN17" s="63"/>
      <c r="AO17" s="63"/>
      <c r="AP17" s="63"/>
    </row>
    <row r="18" spans="2:42" s="57" customFormat="1" ht="19.5" customHeight="1">
      <c r="B18" s="52" t="s">
        <v>34</v>
      </c>
      <c r="C18" s="58"/>
      <c r="D18" s="58"/>
      <c r="E18" s="58"/>
      <c r="F18" s="59"/>
      <c r="G18" s="60"/>
      <c r="H18" s="61" t="str">
        <f>CONCATENATE(Y23, "d ",Y24, "h ",Y25,"m")</f>
        <v>0d 7h 41m</v>
      </c>
      <c r="I18" s="58"/>
      <c r="J18" s="62"/>
      <c r="K18" s="63"/>
      <c r="L18" s="62"/>
      <c r="M18" s="63"/>
      <c r="N18" s="63"/>
      <c r="O18" s="64"/>
      <c r="P18" s="64"/>
      <c r="Q18" s="64"/>
      <c r="R18" s="64"/>
      <c r="S18" s="64"/>
      <c r="T18" s="64"/>
      <c r="U18" s="64"/>
      <c r="V18" s="64"/>
      <c r="W18" s="64"/>
      <c r="X18" s="64"/>
      <c r="Y18" s="65"/>
      <c r="Z18" s="66">
        <f>SUM(Z10:Z17)</f>
        <v>115</v>
      </c>
      <c r="AA18" s="63"/>
      <c r="AB18" s="63">
        <f>SUM(AB10:AB17)</f>
        <v>461.02272727272725</v>
      </c>
      <c r="AC18" s="63"/>
      <c r="AD18" s="63"/>
      <c r="AE18" s="63"/>
      <c r="AF18" s="63"/>
      <c r="AG18" s="63"/>
      <c r="AH18" s="63"/>
      <c r="AI18" s="63"/>
      <c r="AJ18" s="63"/>
      <c r="AK18" s="63"/>
      <c r="AL18" s="63"/>
      <c r="AM18" s="63"/>
      <c r="AN18" s="63"/>
      <c r="AO18" s="63"/>
      <c r="AP18" s="63"/>
    </row>
    <row r="19" spans="2:42" s="58" customFormat="1">
      <c r="B19" s="52" t="s">
        <v>35</v>
      </c>
      <c r="F19" s="59"/>
      <c r="H19" s="67" t="s">
        <v>14</v>
      </c>
      <c r="J19" s="62"/>
      <c r="L19" s="68"/>
      <c r="O19" s="69"/>
      <c r="P19" s="69"/>
      <c r="Q19" s="69"/>
      <c r="R19" s="69"/>
      <c r="S19" s="69"/>
      <c r="T19" s="69"/>
      <c r="U19" s="69"/>
      <c r="V19" s="69"/>
      <c r="W19" s="69"/>
      <c r="X19" s="69"/>
    </row>
    <row r="20" spans="2:42">
      <c r="E20" s="58"/>
      <c r="J20" s="62"/>
      <c r="K20" s="52"/>
      <c r="L20" s="70"/>
      <c r="M20" s="52"/>
      <c r="N20" s="52"/>
      <c r="O20" s="71"/>
      <c r="P20" s="71"/>
      <c r="Q20" s="71"/>
      <c r="R20" s="71"/>
      <c r="S20" s="71"/>
      <c r="T20" s="71"/>
      <c r="U20" s="71"/>
      <c r="V20" s="71"/>
      <c r="W20" s="71"/>
      <c r="X20" s="71"/>
      <c r="Y20" s="52"/>
      <c r="Z20" s="52"/>
      <c r="AA20" s="52"/>
      <c r="AB20" s="52"/>
      <c r="AC20" s="52"/>
      <c r="AD20" s="52"/>
      <c r="AE20" s="52"/>
      <c r="AF20" s="52"/>
      <c r="AG20" s="52"/>
      <c r="AH20" s="52"/>
      <c r="AI20" s="52"/>
      <c r="AJ20" s="52"/>
      <c r="AK20" s="52"/>
      <c r="AL20" s="52"/>
      <c r="AM20" s="52"/>
      <c r="AN20" s="52"/>
      <c r="AO20" s="52"/>
      <c r="AP20" s="52"/>
    </row>
    <row r="21" spans="2:42">
      <c r="B21" s="48" t="s">
        <v>26</v>
      </c>
      <c r="J21" s="62"/>
      <c r="K21" s="52"/>
      <c r="L21" s="70"/>
      <c r="M21" s="52"/>
      <c r="N21" s="52"/>
      <c r="O21" s="71"/>
      <c r="P21" s="71"/>
      <c r="Q21" s="71"/>
      <c r="R21" s="71"/>
      <c r="S21" s="71"/>
      <c r="T21" s="71"/>
      <c r="U21" s="71"/>
      <c r="V21" s="71"/>
      <c r="W21" s="71"/>
      <c r="X21" s="52" t="s">
        <v>12</v>
      </c>
      <c r="Y21" s="66">
        <f>AB18</f>
        <v>461.02272727272725</v>
      </c>
      <c r="AA21" s="52"/>
      <c r="AB21" s="52"/>
      <c r="AC21" s="52"/>
      <c r="AD21" s="52"/>
      <c r="AE21" s="52"/>
      <c r="AF21" s="52"/>
      <c r="AG21" s="52"/>
      <c r="AH21" s="52"/>
      <c r="AI21" s="52"/>
      <c r="AJ21" s="52"/>
      <c r="AK21" s="52"/>
      <c r="AL21" s="52"/>
      <c r="AM21" s="52"/>
      <c r="AN21" s="52"/>
      <c r="AO21" s="52"/>
      <c r="AP21" s="52"/>
    </row>
    <row r="22" spans="2:42">
      <c r="J22" s="62"/>
      <c r="K22" s="52"/>
      <c r="L22" s="70"/>
      <c r="M22" s="52"/>
      <c r="N22" s="52"/>
      <c r="O22" s="71"/>
      <c r="P22" s="71"/>
      <c r="Q22" s="71"/>
      <c r="R22" s="71"/>
      <c r="S22" s="71"/>
      <c r="T22" s="71"/>
      <c r="U22" s="71"/>
      <c r="V22" s="71"/>
      <c r="W22" s="71"/>
      <c r="X22" s="52"/>
      <c r="Y22" s="52"/>
      <c r="Z22" s="52"/>
      <c r="AA22" s="52"/>
      <c r="AB22" s="52"/>
      <c r="AC22" s="52"/>
      <c r="AD22" s="52"/>
      <c r="AE22" s="52"/>
      <c r="AF22" s="52"/>
      <c r="AG22" s="52"/>
      <c r="AH22" s="52"/>
      <c r="AI22" s="52"/>
      <c r="AJ22" s="52"/>
      <c r="AK22" s="52"/>
      <c r="AL22" s="52"/>
      <c r="AM22" s="52"/>
      <c r="AN22" s="52"/>
      <c r="AO22" s="52"/>
      <c r="AP22" s="52"/>
    </row>
    <row r="23" spans="2:42">
      <c r="J23" s="62"/>
      <c r="K23" s="52"/>
      <c r="L23" s="70"/>
      <c r="M23" s="52"/>
      <c r="N23" s="52"/>
      <c r="O23" s="71"/>
      <c r="P23" s="71"/>
      <c r="Q23" s="71"/>
      <c r="R23" s="71"/>
      <c r="S23" s="71"/>
      <c r="T23" s="71"/>
      <c r="U23" s="71"/>
      <c r="V23" s="71"/>
      <c r="W23" s="71"/>
      <c r="X23" s="52" t="s">
        <v>11</v>
      </c>
      <c r="Y23" s="52">
        <f>ROUNDDOWN(Y21/(24*60),0)</f>
        <v>0</v>
      </c>
      <c r="Z23" s="52">
        <f>Y21-(Y23*60*24)</f>
        <v>461.02272727272725</v>
      </c>
      <c r="AA23" s="52"/>
      <c r="AB23" s="52"/>
      <c r="AC23" s="52"/>
      <c r="AD23" s="52"/>
      <c r="AE23" s="52"/>
      <c r="AF23" s="52"/>
      <c r="AG23" s="52"/>
      <c r="AH23" s="52"/>
      <c r="AI23" s="52"/>
      <c r="AJ23" s="52"/>
      <c r="AK23" s="52"/>
      <c r="AL23" s="52"/>
      <c r="AM23" s="52"/>
      <c r="AN23" s="52"/>
      <c r="AO23" s="52"/>
      <c r="AP23" s="52"/>
    </row>
    <row r="24" spans="2:42">
      <c r="J24" s="62"/>
      <c r="K24" s="52"/>
      <c r="L24" s="70"/>
      <c r="M24" s="52"/>
      <c r="N24" s="52"/>
      <c r="O24" s="71"/>
      <c r="P24" s="71"/>
      <c r="Q24" s="71"/>
      <c r="R24" s="71"/>
      <c r="S24" s="71"/>
      <c r="T24" s="71"/>
      <c r="U24" s="71"/>
      <c r="V24" s="71"/>
      <c r="W24" s="71"/>
      <c r="X24" s="52" t="s">
        <v>10</v>
      </c>
      <c r="Y24" s="52">
        <f>ROUNDDOWN(Z23/60,0)</f>
        <v>7</v>
      </c>
      <c r="Z24" s="52">
        <f>Z23-(60*Y24)</f>
        <v>41.022727272727252</v>
      </c>
      <c r="AA24" s="52"/>
      <c r="AB24" s="52"/>
      <c r="AC24" s="52"/>
      <c r="AD24" s="52"/>
      <c r="AE24" s="52"/>
      <c r="AF24" s="52"/>
      <c r="AG24" s="52"/>
      <c r="AH24" s="52"/>
      <c r="AI24" s="52"/>
      <c r="AJ24" s="52"/>
      <c r="AK24" s="52"/>
      <c r="AL24" s="52"/>
      <c r="AM24" s="52"/>
      <c r="AN24" s="52"/>
      <c r="AO24" s="52"/>
      <c r="AP24" s="52"/>
    </row>
    <row r="25" spans="2:42">
      <c r="J25" s="62"/>
      <c r="L25" s="70"/>
      <c r="M25" s="52"/>
      <c r="N25" s="52"/>
      <c r="O25" s="71"/>
      <c r="P25" s="71"/>
      <c r="Q25" s="71"/>
      <c r="R25" s="71"/>
      <c r="S25" s="71"/>
      <c r="T25" s="71"/>
      <c r="U25" s="71"/>
      <c r="V25" s="71"/>
      <c r="W25" s="71"/>
      <c r="X25" s="52" t="s">
        <v>13</v>
      </c>
      <c r="Y25" s="52">
        <f>ROUNDDOWN(Z24,0)</f>
        <v>41</v>
      </c>
      <c r="Z25" s="52"/>
      <c r="AA25" s="52"/>
      <c r="AB25" s="52"/>
      <c r="AC25" s="52"/>
      <c r="AD25" s="52"/>
      <c r="AE25" s="52"/>
      <c r="AF25" s="52"/>
      <c r="AG25" s="52"/>
      <c r="AH25" s="52"/>
      <c r="AI25" s="52"/>
      <c r="AJ25" s="52"/>
      <c r="AK25" s="52"/>
      <c r="AL25" s="52"/>
    </row>
    <row r="26" spans="2:42">
      <c r="J26" s="62"/>
      <c r="L26" s="70"/>
      <c r="M26" s="52"/>
      <c r="N26" s="52"/>
      <c r="O26" s="71"/>
      <c r="P26" s="71"/>
      <c r="Q26" s="71"/>
      <c r="R26" s="71"/>
      <c r="S26" s="71"/>
      <c r="T26" s="71"/>
      <c r="U26" s="71"/>
      <c r="V26" s="71"/>
      <c r="W26" s="71"/>
      <c r="X26" s="71"/>
      <c r="Y26" s="52"/>
      <c r="Z26" s="52"/>
      <c r="AA26" s="52"/>
      <c r="AB26" s="52"/>
      <c r="AC26" s="52"/>
      <c r="AD26" s="52"/>
      <c r="AE26" s="52"/>
      <c r="AF26" s="52"/>
      <c r="AG26" s="52"/>
      <c r="AH26" s="52"/>
      <c r="AI26" s="52"/>
      <c r="AJ26" s="52"/>
      <c r="AK26" s="52"/>
      <c r="AL26" s="52"/>
    </row>
    <row r="27" spans="2:42">
      <c r="J27" s="62"/>
      <c r="L27" s="70"/>
      <c r="M27" s="52"/>
      <c r="N27" s="52"/>
      <c r="O27" s="71"/>
      <c r="P27" s="71"/>
      <c r="Q27" s="71"/>
      <c r="R27" s="71"/>
      <c r="S27" s="71"/>
      <c r="T27" s="71"/>
      <c r="U27" s="71"/>
      <c r="V27" s="71"/>
      <c r="W27" s="71"/>
      <c r="X27" s="71"/>
      <c r="Y27" s="52"/>
      <c r="Z27" s="52"/>
      <c r="AA27" s="52"/>
      <c r="AB27" s="52"/>
      <c r="AC27" s="52"/>
      <c r="AD27" s="52"/>
      <c r="AE27" s="52"/>
      <c r="AF27" s="52"/>
      <c r="AG27" s="52"/>
      <c r="AH27" s="52"/>
      <c r="AI27" s="52"/>
      <c r="AJ27" s="52"/>
      <c r="AK27" s="52"/>
      <c r="AL27" s="52"/>
    </row>
    <row r="28" spans="2:42">
      <c r="J28" s="62"/>
      <c r="L28" s="70"/>
      <c r="M28" s="52"/>
      <c r="N28" s="52"/>
      <c r="O28" s="71"/>
      <c r="P28" s="71"/>
      <c r="Q28" s="71"/>
      <c r="R28" s="71"/>
      <c r="S28" s="71"/>
      <c r="T28" s="71"/>
      <c r="U28" s="71"/>
      <c r="V28" s="71"/>
      <c r="W28" s="71"/>
      <c r="X28" s="71"/>
      <c r="Y28" s="52"/>
      <c r="Z28" s="52"/>
      <c r="AA28" s="52"/>
      <c r="AB28" s="52"/>
      <c r="AC28" s="52"/>
      <c r="AD28" s="52"/>
      <c r="AE28" s="52"/>
      <c r="AF28" s="52"/>
      <c r="AG28" s="52"/>
      <c r="AH28" s="52"/>
      <c r="AI28" s="52"/>
      <c r="AJ28" s="52"/>
      <c r="AK28" s="52"/>
      <c r="AL28" s="52"/>
    </row>
    <row r="29" spans="2:42">
      <c r="J29" s="62"/>
      <c r="L29" s="70"/>
      <c r="M29" s="52"/>
      <c r="N29" s="52"/>
      <c r="O29" s="71"/>
      <c r="P29" s="71"/>
      <c r="Q29" s="71"/>
      <c r="R29" s="71"/>
      <c r="S29" s="71"/>
      <c r="T29" s="71"/>
      <c r="U29" s="71"/>
      <c r="V29" s="71"/>
      <c r="W29" s="71"/>
      <c r="X29" s="71"/>
      <c r="Y29" s="52"/>
      <c r="Z29" s="52"/>
      <c r="AA29" s="52"/>
      <c r="AB29" s="52"/>
      <c r="AC29" s="52"/>
      <c r="AD29" s="52"/>
      <c r="AE29" s="52"/>
      <c r="AF29" s="52"/>
      <c r="AG29" s="52"/>
      <c r="AH29" s="52"/>
      <c r="AI29" s="52"/>
      <c r="AJ29" s="52"/>
      <c r="AK29" s="52"/>
      <c r="AL29" s="52"/>
    </row>
    <row r="30" spans="2:42">
      <c r="J30" s="62"/>
      <c r="L30" s="70"/>
      <c r="M30" s="52"/>
      <c r="N30" s="52"/>
      <c r="O30" s="71"/>
      <c r="P30" s="71"/>
      <c r="Q30" s="71"/>
      <c r="R30" s="71"/>
      <c r="S30" s="71"/>
      <c r="T30" s="71"/>
      <c r="U30" s="71"/>
      <c r="V30" s="71"/>
      <c r="W30" s="71"/>
      <c r="X30" s="71"/>
      <c r="Y30" s="52"/>
      <c r="Z30" s="52"/>
      <c r="AA30" s="52"/>
      <c r="AB30" s="52"/>
      <c r="AC30" s="52"/>
      <c r="AD30" s="52"/>
      <c r="AE30" s="52"/>
      <c r="AF30" s="52"/>
      <c r="AG30" s="52"/>
      <c r="AH30" s="52"/>
      <c r="AI30" s="52"/>
      <c r="AJ30" s="52"/>
      <c r="AK30" s="52"/>
      <c r="AL30" s="52"/>
    </row>
    <row r="31" spans="2:42">
      <c r="J31" s="62"/>
      <c r="L31" s="70"/>
      <c r="M31" s="52"/>
      <c r="N31" s="52"/>
      <c r="O31" s="71"/>
      <c r="P31" s="71"/>
      <c r="Q31" s="71"/>
      <c r="R31" s="71"/>
      <c r="S31" s="71"/>
      <c r="T31" s="71"/>
      <c r="U31" s="71"/>
      <c r="V31" s="71"/>
      <c r="W31" s="71"/>
      <c r="X31" s="71"/>
      <c r="Y31" s="52"/>
      <c r="Z31" s="52"/>
      <c r="AA31" s="52"/>
      <c r="AB31" s="52"/>
      <c r="AC31" s="52"/>
      <c r="AD31" s="52"/>
      <c r="AE31" s="52"/>
      <c r="AF31" s="52"/>
      <c r="AG31" s="52"/>
      <c r="AH31" s="52"/>
      <c r="AI31" s="52"/>
      <c r="AJ31" s="52"/>
      <c r="AK31" s="52"/>
      <c r="AL31" s="52"/>
    </row>
    <row r="32" spans="2:42">
      <c r="J32" s="62"/>
      <c r="L32" s="70"/>
      <c r="M32" s="52"/>
      <c r="N32" s="52"/>
      <c r="O32" s="71"/>
      <c r="P32" s="71"/>
      <c r="Q32" s="71"/>
      <c r="R32" s="71"/>
      <c r="S32" s="71"/>
      <c r="T32" s="71"/>
      <c r="U32" s="71"/>
      <c r="V32" s="71"/>
      <c r="W32" s="71"/>
      <c r="X32" s="71"/>
      <c r="Y32" s="52"/>
      <c r="Z32" s="52"/>
      <c r="AA32" s="52"/>
      <c r="AB32" s="52"/>
      <c r="AC32" s="52"/>
      <c r="AD32" s="52"/>
      <c r="AE32" s="52"/>
      <c r="AF32" s="52"/>
      <c r="AG32" s="52"/>
      <c r="AH32" s="52"/>
      <c r="AI32" s="52"/>
      <c r="AJ32" s="52"/>
      <c r="AK32" s="52"/>
      <c r="AL32" s="52"/>
    </row>
    <row r="33" spans="10:25">
      <c r="J33" s="62"/>
      <c r="Y33" s="72"/>
    </row>
    <row r="34" spans="10:25">
      <c r="J34" s="62"/>
      <c r="Y34" s="72"/>
    </row>
    <row r="35" spans="10:25">
      <c r="J35" s="62"/>
      <c r="Y35" s="72"/>
    </row>
    <row r="36" spans="10:25">
      <c r="J36" s="62"/>
      <c r="Y36" s="72"/>
    </row>
    <row r="37" spans="10:25">
      <c r="J37" s="62"/>
    </row>
    <row r="38" spans="10:25">
      <c r="J38" s="62"/>
    </row>
    <row r="39" spans="10:25">
      <c r="J39" s="62"/>
    </row>
    <row r="40" spans="10:25">
      <c r="J40" s="62"/>
    </row>
  </sheetData>
  <sheetProtection password="F4E3" sheet="1" objects="1" scenarios="1"/>
  <mergeCells count="18">
    <mergeCell ref="J10:J17"/>
    <mergeCell ref="F8:F9"/>
    <mergeCell ref="Y8:Y9"/>
    <mergeCell ref="S8:S9"/>
    <mergeCell ref="G8:G9"/>
    <mergeCell ref="B3:D3"/>
    <mergeCell ref="B5:D5"/>
    <mergeCell ref="E3:H3"/>
    <mergeCell ref="AA6:AA8"/>
    <mergeCell ref="U7:U8"/>
    <mergeCell ref="B8:B9"/>
    <mergeCell ref="C8:C9"/>
    <mergeCell ref="D8:D9"/>
    <mergeCell ref="E8:E9"/>
    <mergeCell ref="Z8:Z9"/>
    <mergeCell ref="B7:C7"/>
    <mergeCell ref="F7:G7"/>
    <mergeCell ref="X8:X9"/>
  </mergeCells>
  <phoneticPr fontId="0" type="noConversion"/>
  <conditionalFormatting sqref="D11:D15">
    <cfRule type="cellIs" dxfId="13" priority="1" stopIfTrue="1" operator="greaterThan">
      <formula>$D$10</formula>
    </cfRule>
    <cfRule type="cellIs" dxfId="12" priority="2" stopIfTrue="1" operator="lessThan">
      <formula>$D$10</formula>
    </cfRule>
  </conditionalFormatting>
  <conditionalFormatting sqref="D16:D17">
    <cfRule type="cellIs" dxfId="11" priority="3" stopIfTrue="1" operator="greaterThan">
      <formula>$D$11</formula>
    </cfRule>
    <cfRule type="cellIs" dxfId="10" priority="4" stopIfTrue="1" operator="lessThan">
      <formula>$D$11</formula>
    </cfRule>
  </conditionalFormatting>
  <conditionalFormatting sqref="D10">
    <cfRule type="cellIs" dxfId="9" priority="5" stopIfTrue="1" operator="greaterThan">
      <formula>$D$7</formula>
    </cfRule>
    <cfRule type="cellIs" dxfId="8" priority="6" stopIfTrue="1" operator="lessThan">
      <formula>$D$7</formula>
    </cfRule>
  </conditionalFormatting>
  <conditionalFormatting sqref="C10">
    <cfRule type="expression" dxfId="7" priority="7" stopIfTrue="1">
      <formula>$W$10</formula>
    </cfRule>
  </conditionalFormatting>
  <conditionalFormatting sqref="C11">
    <cfRule type="expression" dxfId="6" priority="8" stopIfTrue="1">
      <formula>$W$11</formula>
    </cfRule>
  </conditionalFormatting>
  <conditionalFormatting sqref="C12">
    <cfRule type="expression" dxfId="5" priority="9" stopIfTrue="1">
      <formula>$W$12</formula>
    </cfRule>
  </conditionalFormatting>
  <conditionalFormatting sqref="C13">
    <cfRule type="expression" dxfId="4" priority="10" stopIfTrue="1">
      <formula>$W$13</formula>
    </cfRule>
  </conditionalFormatting>
  <conditionalFormatting sqref="C14">
    <cfRule type="expression" dxfId="3" priority="11" stopIfTrue="1">
      <formula>$W$14</formula>
    </cfRule>
  </conditionalFormatting>
  <conditionalFormatting sqref="C15">
    <cfRule type="expression" dxfId="2" priority="12" stopIfTrue="1">
      <formula>$W$15</formula>
    </cfRule>
  </conditionalFormatting>
  <conditionalFormatting sqref="C16">
    <cfRule type="expression" dxfId="1" priority="13" stopIfTrue="1">
      <formula>$W$16</formula>
    </cfRule>
  </conditionalFormatting>
  <conditionalFormatting sqref="C17">
    <cfRule type="expression" dxfId="0" priority="14" stopIfTrue="1">
      <formula>$W$17</formula>
    </cfRule>
  </conditionalFormatting>
  <dataValidations count="1">
    <dataValidation type="list" allowBlank="1" showInputMessage="1" showErrorMessage="1" sqref="E5">
      <formula1>$M$5:$M$12</formula1>
    </dataValidation>
  </dataValidations>
  <hyperlinks>
    <hyperlink ref="J7" r:id="rId1"/>
  </hyperlinks>
  <pageMargins left="0.75" right="0.75" top="1" bottom="1" header="0.5" footer="0.5"/>
  <pageSetup scale="7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enableFormatConditionsCalculation="0">
    <tabColor indexed="46"/>
  </sheetPr>
  <dimension ref="A1"/>
  <sheetViews>
    <sheetView showGridLines="0" workbookViewId="0">
      <selection activeCell="A2" sqref="A2"/>
    </sheetView>
  </sheetViews>
  <sheetFormatPr defaultRowHeight="12.75"/>
  <cols>
    <col min="1" max="16384" width="9.140625" style="31"/>
  </cols>
  <sheetData>
    <row r="1" spans="1:1" s="32" customFormat="1">
      <c r="A1" s="32" t="s">
        <v>38</v>
      </c>
    </row>
  </sheetData>
  <phoneticPr fontId="1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51"/>
  </sheetPr>
  <dimension ref="A1:L35"/>
  <sheetViews>
    <sheetView showGridLines="0" workbookViewId="0">
      <selection activeCell="C3" sqref="C3"/>
    </sheetView>
  </sheetViews>
  <sheetFormatPr defaultRowHeight="12.75"/>
  <cols>
    <col min="1" max="1" width="4.5703125" customWidth="1"/>
    <col min="5" max="5" width="3.85546875" customWidth="1"/>
  </cols>
  <sheetData>
    <row r="1" spans="1:12" ht="13.5" thickBot="1">
      <c r="A1" s="3"/>
      <c r="B1" s="3"/>
      <c r="C1" s="3"/>
      <c r="D1" s="3"/>
      <c r="E1" s="3"/>
      <c r="F1" s="3"/>
      <c r="G1" s="3"/>
      <c r="H1" s="3"/>
      <c r="I1" s="3"/>
      <c r="J1" s="3"/>
      <c r="K1" s="3"/>
      <c r="L1" s="3"/>
    </row>
    <row r="2" spans="1:12">
      <c r="A2" s="3"/>
      <c r="B2" s="33"/>
      <c r="C2" s="34" t="s">
        <v>16</v>
      </c>
      <c r="D2" s="35" t="s">
        <v>17</v>
      </c>
      <c r="E2" s="3"/>
      <c r="F2" s="3"/>
      <c r="G2" s="3"/>
      <c r="H2" s="3"/>
      <c r="I2" s="3"/>
      <c r="J2" s="3"/>
      <c r="K2" s="3"/>
      <c r="L2" s="3"/>
    </row>
    <row r="3" spans="1:12">
      <c r="A3" s="3"/>
      <c r="B3" s="36">
        <v>100</v>
      </c>
      <c r="C3" s="27">
        <v>1500</v>
      </c>
      <c r="D3" s="28">
        <v>50</v>
      </c>
      <c r="E3" s="3"/>
      <c r="F3" s="3"/>
      <c r="G3" s="3"/>
      <c r="H3" s="3"/>
      <c r="I3" s="3"/>
      <c r="J3" s="3"/>
      <c r="K3" s="3"/>
      <c r="L3" s="3"/>
    </row>
    <row r="4" spans="1:12">
      <c r="A4" s="3"/>
      <c r="B4" s="36">
        <v>200</v>
      </c>
      <c r="C4" s="27">
        <v>1500</v>
      </c>
      <c r="D4" s="28">
        <v>50</v>
      </c>
      <c r="E4" s="3"/>
      <c r="F4" s="3"/>
      <c r="G4" s="3"/>
      <c r="H4" s="3"/>
      <c r="I4" s="3"/>
      <c r="J4" s="3"/>
      <c r="K4" s="3"/>
      <c r="L4" s="3"/>
    </row>
    <row r="5" spans="1:12">
      <c r="A5" s="3"/>
      <c r="B5" s="36">
        <v>300</v>
      </c>
      <c r="C5" s="27">
        <v>1400</v>
      </c>
      <c r="D5" s="28">
        <v>50</v>
      </c>
      <c r="E5" s="3"/>
      <c r="F5" s="3"/>
      <c r="G5" s="3"/>
      <c r="H5" s="3"/>
      <c r="I5" s="3"/>
      <c r="J5" s="3"/>
      <c r="K5" s="3"/>
      <c r="L5" s="3"/>
    </row>
    <row r="6" spans="1:12">
      <c r="A6" s="3"/>
      <c r="B6" s="36">
        <v>400</v>
      </c>
      <c r="C6" s="27">
        <v>1400</v>
      </c>
      <c r="D6" s="28">
        <v>125</v>
      </c>
      <c r="E6" s="3"/>
      <c r="F6" s="3"/>
      <c r="G6" s="3"/>
      <c r="H6" s="3"/>
      <c r="I6" s="3"/>
      <c r="J6" s="3"/>
      <c r="K6" s="3"/>
      <c r="L6" s="3"/>
    </row>
    <row r="7" spans="1:12">
      <c r="A7" s="3"/>
      <c r="B7" s="36">
        <v>500</v>
      </c>
      <c r="C7" s="27">
        <v>1400</v>
      </c>
      <c r="D7" s="28">
        <v>125</v>
      </c>
      <c r="E7" s="3"/>
      <c r="F7" s="3"/>
      <c r="G7" s="3"/>
      <c r="H7" s="3"/>
      <c r="I7" s="3"/>
      <c r="J7" s="3"/>
      <c r="K7" s="3"/>
      <c r="L7" s="3"/>
    </row>
    <row r="8" spans="1:12">
      <c r="A8" s="3"/>
      <c r="B8" s="36">
        <v>600</v>
      </c>
      <c r="C8" s="27">
        <v>1400</v>
      </c>
      <c r="D8" s="28">
        <v>220</v>
      </c>
      <c r="E8" s="3"/>
      <c r="F8" s="3"/>
      <c r="G8" s="3"/>
      <c r="H8" s="3"/>
      <c r="I8" s="3"/>
      <c r="J8" s="3"/>
      <c r="K8" s="3"/>
      <c r="L8" s="3"/>
    </row>
    <row r="9" spans="1:12">
      <c r="A9" s="3"/>
      <c r="B9" s="36">
        <v>700</v>
      </c>
      <c r="C9" s="27">
        <v>1300</v>
      </c>
      <c r="D9" s="28">
        <v>220</v>
      </c>
      <c r="E9" s="3"/>
      <c r="F9" s="3"/>
      <c r="G9" s="3"/>
      <c r="H9" s="3"/>
      <c r="I9" s="3"/>
      <c r="J9" s="3"/>
      <c r="K9" s="3"/>
      <c r="L9" s="3"/>
    </row>
    <row r="10" spans="1:12">
      <c r="A10" s="3"/>
      <c r="B10" s="36">
        <v>800</v>
      </c>
      <c r="C10" s="27">
        <v>1300</v>
      </c>
      <c r="D10" s="28">
        <v>220</v>
      </c>
      <c r="E10" s="3"/>
      <c r="F10" s="3"/>
      <c r="G10" s="3"/>
      <c r="H10" s="3"/>
      <c r="I10" s="3"/>
      <c r="J10" s="3"/>
      <c r="K10" s="3"/>
      <c r="L10" s="3"/>
    </row>
    <row r="11" spans="1:12">
      <c r="A11" s="3"/>
      <c r="B11" s="36">
        <v>900</v>
      </c>
      <c r="C11" s="27">
        <v>1300</v>
      </c>
      <c r="D11" s="28">
        <v>220</v>
      </c>
      <c r="E11" s="3"/>
      <c r="F11" s="3"/>
      <c r="G11" s="3"/>
      <c r="H11" s="3"/>
      <c r="I11" s="3"/>
      <c r="J11" s="3"/>
      <c r="K11" s="3"/>
      <c r="L11" s="3"/>
    </row>
    <row r="12" spans="1:12">
      <c r="A12" s="3"/>
      <c r="B12" s="36">
        <v>1000</v>
      </c>
      <c r="C12" s="27">
        <v>1200</v>
      </c>
      <c r="D12" s="28">
        <v>300</v>
      </c>
      <c r="E12" s="3"/>
      <c r="F12" s="3"/>
      <c r="G12" s="3"/>
      <c r="H12" s="3"/>
      <c r="I12" s="3"/>
      <c r="J12" s="3"/>
      <c r="K12" s="3"/>
      <c r="L12" s="3"/>
    </row>
    <row r="13" spans="1:12">
      <c r="A13" s="3"/>
      <c r="B13" s="36">
        <v>1100</v>
      </c>
      <c r="C13" s="27">
        <v>1200</v>
      </c>
      <c r="D13" s="28">
        <v>400</v>
      </c>
      <c r="E13" s="3"/>
      <c r="F13" s="3"/>
      <c r="G13" s="3"/>
      <c r="H13" s="3"/>
      <c r="I13" s="3"/>
      <c r="J13" s="3"/>
      <c r="K13" s="3"/>
      <c r="L13" s="3"/>
    </row>
    <row r="14" spans="1:12">
      <c r="A14" s="3"/>
      <c r="B14" s="36">
        <v>1200</v>
      </c>
      <c r="C14" s="27">
        <v>1100</v>
      </c>
      <c r="D14" s="28">
        <v>600</v>
      </c>
      <c r="E14" s="3"/>
      <c r="F14" s="3"/>
      <c r="G14" s="3"/>
      <c r="H14" s="3"/>
      <c r="I14" s="3"/>
      <c r="J14" s="3"/>
      <c r="K14" s="3"/>
      <c r="L14" s="3"/>
    </row>
    <row r="15" spans="1:12">
      <c r="A15" s="3"/>
      <c r="B15" s="36">
        <v>1300</v>
      </c>
      <c r="C15" s="27">
        <v>1100</v>
      </c>
      <c r="D15" s="28">
        <v>600</v>
      </c>
      <c r="E15" s="3"/>
      <c r="F15" s="3"/>
      <c r="G15" s="3"/>
      <c r="H15" s="3"/>
      <c r="I15" s="3"/>
      <c r="J15" s="3"/>
      <c r="K15" s="3"/>
      <c r="L15" s="3"/>
    </row>
    <row r="16" spans="1:12">
      <c r="A16" s="3"/>
      <c r="B16" s="36">
        <v>1400</v>
      </c>
      <c r="C16" s="27">
        <v>1000</v>
      </c>
      <c r="D16" s="28">
        <v>600</v>
      </c>
      <c r="E16" s="3"/>
      <c r="F16" s="3"/>
      <c r="G16" s="3"/>
      <c r="H16" s="3"/>
      <c r="I16" s="3"/>
      <c r="J16" s="3"/>
      <c r="K16" s="3"/>
      <c r="L16" s="3"/>
    </row>
    <row r="17" spans="1:12">
      <c r="A17" s="3"/>
      <c r="B17" s="36">
        <v>1500</v>
      </c>
      <c r="C17" s="27">
        <v>900</v>
      </c>
      <c r="D17" s="28">
        <v>600</v>
      </c>
      <c r="E17" s="3"/>
      <c r="F17" s="3"/>
      <c r="G17" s="3"/>
      <c r="H17" s="3"/>
      <c r="I17" s="3"/>
      <c r="J17" s="3"/>
      <c r="K17" s="3"/>
      <c r="L17" s="3"/>
    </row>
    <row r="18" spans="1:12">
      <c r="A18" s="3"/>
      <c r="B18" s="36">
        <v>1600</v>
      </c>
      <c r="C18" s="27">
        <v>800</v>
      </c>
      <c r="D18" s="28">
        <v>600</v>
      </c>
      <c r="E18" s="3"/>
      <c r="F18" s="3"/>
      <c r="G18" s="3"/>
      <c r="H18" s="3"/>
      <c r="I18" s="3"/>
      <c r="J18" s="3"/>
      <c r="K18" s="3"/>
      <c r="L18" s="3"/>
    </row>
    <row r="19" spans="1:12">
      <c r="A19" s="3"/>
      <c r="B19" s="36">
        <v>1700</v>
      </c>
      <c r="C19" s="27">
        <v>700</v>
      </c>
      <c r="D19" s="28">
        <v>600</v>
      </c>
      <c r="E19" s="3"/>
      <c r="F19" s="3"/>
      <c r="G19" s="3"/>
      <c r="H19" s="3"/>
      <c r="I19" s="3"/>
      <c r="J19" s="3"/>
      <c r="K19" s="3"/>
      <c r="L19" s="3"/>
    </row>
    <row r="20" spans="1:12" ht="13.5" thickBot="1">
      <c r="A20" s="3"/>
      <c r="B20" s="37">
        <v>1800</v>
      </c>
      <c r="C20" s="29">
        <v>600</v>
      </c>
      <c r="D20" s="30">
        <v>600</v>
      </c>
      <c r="E20" s="3"/>
      <c r="F20" s="3"/>
      <c r="G20" s="3"/>
      <c r="H20" s="3"/>
      <c r="I20" s="3"/>
      <c r="J20" s="3"/>
      <c r="K20" s="3"/>
      <c r="L20" s="3"/>
    </row>
    <row r="21" spans="1:12">
      <c r="A21" s="3"/>
      <c r="B21" s="3"/>
      <c r="C21" s="3"/>
      <c r="D21" s="3"/>
      <c r="E21" s="3"/>
      <c r="F21" s="3"/>
      <c r="G21" s="3"/>
      <c r="H21" s="3"/>
      <c r="I21" s="3"/>
      <c r="J21" s="3"/>
      <c r="K21" s="3"/>
      <c r="L21" s="3"/>
    </row>
    <row r="22" spans="1:12">
      <c r="A22" s="3"/>
      <c r="B22" s="3"/>
      <c r="C22" s="3"/>
      <c r="D22" s="3"/>
      <c r="E22" s="3"/>
      <c r="F22" s="3"/>
      <c r="G22" s="3"/>
      <c r="H22" s="3"/>
      <c r="I22" s="3"/>
      <c r="J22" s="3"/>
      <c r="K22" s="3"/>
      <c r="L22" s="3"/>
    </row>
    <row r="23" spans="1:12">
      <c r="A23" s="3"/>
      <c r="B23" s="3"/>
      <c r="C23" s="3"/>
      <c r="D23" s="3"/>
      <c r="E23" s="3"/>
      <c r="F23" s="3"/>
      <c r="G23" s="3"/>
      <c r="H23" s="3"/>
      <c r="I23" s="3"/>
      <c r="J23" s="3"/>
      <c r="K23" s="3"/>
      <c r="L23" s="3"/>
    </row>
    <row r="24" spans="1:12">
      <c r="A24" s="3"/>
      <c r="B24" s="3"/>
      <c r="C24" s="3"/>
      <c r="D24" s="3"/>
      <c r="E24" s="3"/>
      <c r="F24" s="3"/>
      <c r="G24" s="3"/>
      <c r="H24" s="3"/>
      <c r="I24" s="3"/>
      <c r="J24" s="3"/>
      <c r="K24" s="3"/>
      <c r="L24" s="3"/>
    </row>
    <row r="25" spans="1:12">
      <c r="A25" s="3"/>
      <c r="B25" s="3"/>
      <c r="C25" s="3"/>
      <c r="D25" s="3"/>
      <c r="E25" s="3"/>
      <c r="F25" s="3"/>
      <c r="G25" s="3"/>
      <c r="H25" s="3"/>
      <c r="I25" s="3"/>
      <c r="J25" s="3"/>
      <c r="K25" s="3"/>
      <c r="L25" s="3"/>
    </row>
    <row r="26" spans="1:12">
      <c r="A26" s="3"/>
      <c r="B26" s="3"/>
      <c r="C26" s="3"/>
      <c r="D26" s="3"/>
      <c r="E26" s="3"/>
      <c r="F26" s="3"/>
      <c r="G26" s="3"/>
      <c r="H26" s="3"/>
      <c r="I26" s="3"/>
      <c r="J26" s="3"/>
      <c r="K26" s="3"/>
      <c r="L26" s="3"/>
    </row>
    <row r="27" spans="1:12">
      <c r="A27" s="3"/>
      <c r="B27" s="3"/>
      <c r="C27" s="3"/>
      <c r="D27" s="3"/>
      <c r="E27" s="3"/>
      <c r="F27" s="3"/>
      <c r="G27" s="3"/>
      <c r="H27" s="3"/>
      <c r="I27" s="3"/>
      <c r="J27" s="3"/>
      <c r="K27" s="3"/>
      <c r="L27" s="3"/>
    </row>
    <row r="28" spans="1:12">
      <c r="A28" s="3"/>
      <c r="B28" s="3"/>
      <c r="C28" s="3"/>
      <c r="D28" s="3"/>
      <c r="E28" s="3"/>
      <c r="F28" s="3"/>
      <c r="G28" s="3"/>
      <c r="H28" s="3"/>
      <c r="I28" s="3"/>
      <c r="J28" s="3"/>
      <c r="K28" s="3"/>
      <c r="L28" s="3"/>
    </row>
    <row r="29" spans="1:12">
      <c r="A29" s="3"/>
      <c r="B29" s="3"/>
      <c r="C29" s="3"/>
      <c r="D29" s="3"/>
      <c r="E29" s="3"/>
      <c r="F29" s="3"/>
      <c r="G29" s="3"/>
      <c r="H29" s="3"/>
      <c r="I29" s="3"/>
      <c r="J29" s="3"/>
      <c r="K29" s="3"/>
      <c r="L29" s="3"/>
    </row>
    <row r="30" spans="1:12">
      <c r="A30" s="3"/>
      <c r="B30" s="3"/>
      <c r="C30" s="3"/>
      <c r="D30" s="3"/>
      <c r="E30" s="3"/>
      <c r="F30" s="3"/>
      <c r="G30" s="3"/>
      <c r="H30" s="3"/>
      <c r="I30" s="3"/>
      <c r="J30" s="3"/>
      <c r="K30" s="3"/>
      <c r="L30" s="3"/>
    </row>
    <row r="31" spans="1:12">
      <c r="A31" s="3"/>
      <c r="B31" s="3"/>
      <c r="C31" s="3"/>
      <c r="D31" s="3"/>
      <c r="E31" s="3"/>
      <c r="F31" s="3"/>
      <c r="G31" s="3"/>
      <c r="H31" s="3"/>
      <c r="I31" s="3"/>
      <c r="J31" s="3"/>
      <c r="K31" s="3"/>
      <c r="L31" s="3"/>
    </row>
    <row r="32" spans="1:12">
      <c r="A32" s="3"/>
      <c r="B32" s="3"/>
      <c r="C32" s="3"/>
      <c r="D32" s="3"/>
      <c r="E32" s="3"/>
      <c r="F32" s="3"/>
      <c r="G32" s="3"/>
      <c r="H32" s="3"/>
      <c r="I32" s="3"/>
      <c r="J32" s="3"/>
      <c r="K32" s="3"/>
      <c r="L32" s="3"/>
    </row>
    <row r="33" spans="1:12">
      <c r="A33" s="3"/>
      <c r="B33" s="3"/>
      <c r="C33" s="3"/>
      <c r="D33" s="3"/>
      <c r="E33" s="3"/>
      <c r="F33" s="3"/>
      <c r="G33" s="3"/>
      <c r="H33" s="3"/>
      <c r="I33" s="3"/>
      <c r="J33" s="3"/>
      <c r="K33" s="3"/>
      <c r="L33" s="3"/>
    </row>
    <row r="34" spans="1:12">
      <c r="A34" s="3"/>
      <c r="B34" s="3"/>
      <c r="C34" s="3"/>
      <c r="D34" s="3"/>
      <c r="E34" s="3"/>
      <c r="F34" s="3"/>
      <c r="G34" s="3"/>
      <c r="H34" s="3"/>
      <c r="I34" s="3"/>
      <c r="J34" s="3"/>
      <c r="K34" s="3"/>
      <c r="L34" s="3"/>
    </row>
    <row r="35" spans="1:12">
      <c r="A35" s="3"/>
      <c r="B35" s="3"/>
      <c r="C35" s="3"/>
      <c r="D35" s="3"/>
      <c r="E35" s="3"/>
      <c r="F35" s="3"/>
      <c r="G35" s="3"/>
      <c r="H35" s="3"/>
      <c r="I35" s="3"/>
      <c r="J35" s="3"/>
      <c r="K35" s="3"/>
      <c r="L35" s="3"/>
    </row>
  </sheetData>
  <sheetProtection password="DCED" sheet="1" objects="1" scenarios="1"/>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Schedule</vt:lpstr>
      <vt:lpstr>Photos</vt:lpstr>
      <vt:lpstr>Max Ramp</vt:lpstr>
      <vt:lpstr>Schedule!Print_Area</vt:lpstr>
    </vt:vector>
  </TitlesOfParts>
  <Company>Izm de Verre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Glass Firing Record</dc:title>
  <dc:creator>Paul Tarlow</dc:creator>
  <dc:description>© 2002 Paul Tarlow</dc:description>
  <cp:lastModifiedBy>Paul</cp:lastModifiedBy>
  <cp:lastPrinted>2005-08-03T01:11:09Z</cp:lastPrinted>
  <dcterms:created xsi:type="dcterms:W3CDTF">2002-07-06T14:56:26Z</dcterms:created>
  <dcterms:modified xsi:type="dcterms:W3CDTF">2008-09-01T16:58:48Z</dcterms:modified>
</cp:coreProperties>
</file>